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32941" windowWidth="4860" windowHeight="11460" tabRatio="922" firstSheet="1" activeTab="2"/>
  </bookViews>
  <sheets>
    <sheet name="Златибор 2018-2027" sheetId="1" state="hidden" r:id="rId1"/>
    <sheet name="Златибор 2018" sheetId="2" r:id="rId2"/>
    <sheet name="Златибор 2019" sheetId="3" r:id="rId3"/>
    <sheet name="Златибор 2020" sheetId="4" r:id="rId4"/>
    <sheet name="Златибор 2021" sheetId="5" r:id="rId5"/>
    <sheet name="Златибор 2022" sheetId="6" r:id="rId6"/>
    <sheet name="Златибор 2023" sheetId="7" r:id="rId7"/>
    <sheet name="Златибор 2024" sheetId="8" r:id="rId8"/>
    <sheet name="Златибор 2025" sheetId="9" r:id="rId9"/>
    <sheet name="Златибор 2026" sheetId="10" r:id="rId10"/>
    <sheet name="Златибор 2027" sheetId="11" r:id="rId11"/>
    <sheet name="Укупно ПП Златибор" sheetId="12" r:id="rId12"/>
  </sheets>
  <definedNames>
    <definedName name="_xlnm.Print_Area" localSheetId="1">'Златибор 2018'!$A$1:$S$103</definedName>
    <definedName name="_xlnm.Print_Area" localSheetId="0">'Златибор 2018-2027'!$A$1:$N$111</definedName>
    <definedName name="_xlnm.Print_Area" localSheetId="2">'Златибор 2019'!$A$1:$S$112</definedName>
    <definedName name="_xlnm.Print_Area" localSheetId="3">'Златибор 2020'!$A$1:$S$115</definedName>
    <definedName name="_xlnm.Print_Area" localSheetId="4">'Златибор 2021'!$A$1:$S$115</definedName>
    <definedName name="_xlnm.Print_Area" localSheetId="5">'Златибор 2022'!$A$1:$S$115</definedName>
    <definedName name="_xlnm.Print_Area" localSheetId="6">'Златибор 2023'!$A$1:$S$115</definedName>
    <definedName name="_xlnm.Print_Area" localSheetId="7">'Златибор 2024'!$A$1:$S$115</definedName>
    <definedName name="_xlnm.Print_Area" localSheetId="8">'Златибор 2025'!$A$1:$S$115</definedName>
    <definedName name="_xlnm.Print_Area" localSheetId="9">'Златибор 2026'!$A$1:$S$115</definedName>
    <definedName name="_xlnm.Print_Area" localSheetId="10">'Златибор 2027'!$A$1:$S$115</definedName>
    <definedName name="_xlnm.Print_Area" localSheetId="11">'Укупно ПП Златибор'!$A$1:$S$134</definedName>
    <definedName name="_xlnm.Print_Titles" localSheetId="11">'Укупно ПП Златибор'!$1:$5</definedName>
  </definedNames>
  <calcPr fullCalcOnLoad="1"/>
</workbook>
</file>

<file path=xl/sharedStrings.xml><?xml version="1.0" encoding="utf-8"?>
<sst xmlns="http://schemas.openxmlformats.org/spreadsheetml/2006/main" count="650" uniqueCount="162">
  <si>
    <t>Вид рада</t>
  </si>
  <si>
    <t>Уређење пешачких стаза</t>
  </si>
  <si>
    <t>Уређење бициклистичких стаза</t>
  </si>
  <si>
    <t>Гајење и заштита шума</t>
  </si>
  <si>
    <t>Израда стратешких процена утицаја</t>
  </si>
  <si>
    <t>Израда процена утицаја</t>
  </si>
  <si>
    <t>ком.</t>
  </si>
  <si>
    <t>Обележавање граница - I зона</t>
  </si>
  <si>
    <t>Израда и постављање корпи за отпатке</t>
  </si>
  <si>
    <t xml:space="preserve">Израда и постављање ложишта за пикник </t>
  </si>
  <si>
    <t>број</t>
  </si>
  <si>
    <t>Израда годишњег програма управљања</t>
  </si>
  <si>
    <t xml:space="preserve">Израда годишњег извештаја </t>
  </si>
  <si>
    <t xml:space="preserve">Обележавање граница - II зона </t>
  </si>
  <si>
    <t xml:space="preserve">Обележавање спољне границе </t>
  </si>
  <si>
    <t>Израда програма и пројеката</t>
  </si>
  <si>
    <t>Презентација</t>
  </si>
  <si>
    <t>Набавка возила - лада Нива</t>
  </si>
  <si>
    <t>Противпожарна заштита</t>
  </si>
  <si>
    <t>ха</t>
  </si>
  <si>
    <t>Израда Одлуке о накнадама</t>
  </si>
  <si>
    <t>Легитимације чувара ЗП</t>
  </si>
  <si>
    <t>Гарнитура стола са клупама</t>
  </si>
  <si>
    <t>Визит карте</t>
  </si>
  <si>
    <t>Ознаке за забрану ложења ватре</t>
  </si>
  <si>
    <t>дан</t>
  </si>
  <si>
    <t>Израда Oснова газдовања шумама</t>
  </si>
  <si>
    <t>Изградња улазних станица у ЗП</t>
  </si>
  <si>
    <t>Реконструкција шумских кућа</t>
  </si>
  <si>
    <t>Израда и штампање публикација</t>
  </si>
  <si>
    <t>Израда WEB SITE</t>
  </si>
  <si>
    <t>Mониторинг</t>
  </si>
  <si>
    <t>м</t>
  </si>
  <si>
    <t>Учешће ЈП ,,Србојашуме Београд -25 %</t>
  </si>
  <si>
    <t>Учешће Буџета Републике Србије - 75%</t>
  </si>
  <si>
    <t>Надзор – бруто зараде стручног особља и њихови трошкови</t>
  </si>
  <si>
    <t>Набавка возила - Dacia Duster</t>
  </si>
  <si>
    <t>лада</t>
  </si>
  <si>
    <t xml:space="preserve">Чување – бруто зараде чувара </t>
  </si>
  <si>
    <t>Чување – бруто зарада руководиоца чуварске службе</t>
  </si>
  <si>
    <t>Израда и постављање ознака табли и путоказа - отпад</t>
  </si>
  <si>
    <t>Израда привременог програма управљања рибарским подручјем</t>
  </si>
  <si>
    <t>Измене и допуне</t>
  </si>
  <si>
    <t>Израда пројектне документације за визиторски центар</t>
  </si>
  <si>
    <t>Израд пројектне документације за планинарски дом</t>
  </si>
  <si>
    <t>Набавка булдозера</t>
  </si>
  <si>
    <t>Набавка грејдера</t>
  </si>
  <si>
    <t>Набавка скипа</t>
  </si>
  <si>
    <t>Набавка камиона кипер</t>
  </si>
  <si>
    <t>Набавка нисконосеће приколице</t>
  </si>
  <si>
    <t>Набавка ваљка</t>
  </si>
  <si>
    <t>Изградња и уређење 300 км планинарских и пешачких стаза</t>
  </si>
  <si>
    <t>daster</t>
  </si>
  <si>
    <t>Опремање службених просторија</t>
  </si>
  <si>
    <t>Заснивање дигиталне базе података</t>
  </si>
  <si>
    <t>Набавка рачунара</t>
  </si>
  <si>
    <t>Јединица мере</t>
  </si>
  <si>
    <t>Редни број</t>
  </si>
  <si>
    <t>Јединична   цена                      (дин)</t>
  </si>
  <si>
    <t>Јединична        цена               (дин)</t>
  </si>
  <si>
    <t>Кошење траве</t>
  </si>
  <si>
    <t>Укупно                      ПП "Златибор"</t>
  </si>
  <si>
    <t xml:space="preserve">Програм управљања Парком природе "Златибор" за 2018 - 2027. годину </t>
  </si>
  <si>
    <t>Материјално техничко опремање</t>
  </si>
  <si>
    <t>км</t>
  </si>
  <si>
    <t>Обнављање граница</t>
  </si>
  <si>
    <t>Одржавање постојећих табли</t>
  </si>
  <si>
    <t>Уређење пута до ПП</t>
  </si>
  <si>
    <t>Буџет РС      (дин)</t>
  </si>
  <si>
    <t>Изградња високих осматрачница</t>
  </si>
  <si>
    <t>Изградња чека</t>
  </si>
  <si>
    <t>Активности на одношењу смећа</t>
  </si>
  <si>
    <t>Набавка батеријских лампи</t>
  </si>
  <si>
    <t>Набавка GPS уређаја</t>
  </si>
  <si>
    <t>Пројекти и радови на реконструкцији старих воденица, ваљарица и сл.</t>
  </si>
  <si>
    <t>Изгдадња дрвеног моста</t>
  </si>
  <si>
    <t>Откуп старих предмета за формирање изложбене збирке</t>
  </si>
  <si>
    <t>Израда Правилника о унутрашњем реду и чуварској служби</t>
  </si>
  <si>
    <t>ШГ "Ужице"</t>
  </si>
  <si>
    <t>ШГ "Пријепоље"</t>
  </si>
  <si>
    <t>Укупно                                                         (дин)</t>
  </si>
  <si>
    <t>Обим                радова</t>
  </si>
  <si>
    <t>Гориво, мазиво регистрација (материјални трошкови)+стручне службе-гориво</t>
  </si>
  <si>
    <t>Набавка фото клопки</t>
  </si>
  <si>
    <t xml:space="preserve">Израда плана управљања  </t>
  </si>
  <si>
    <t>Регистрација возила</t>
  </si>
  <si>
    <t>Набавка лаптоп рачунара</t>
  </si>
  <si>
    <t>Набавка пројектора са сталком и платном</t>
  </si>
  <si>
    <t>Набавка контејнера</t>
  </si>
  <si>
    <t>Набавка дрона</t>
  </si>
  <si>
    <t>Набавка моторних санки</t>
  </si>
  <si>
    <t>Набавка квада</t>
  </si>
  <si>
    <t>Набавка двогледа</t>
  </si>
  <si>
    <t>Набавка фотоапарата</t>
  </si>
  <si>
    <t>Набавка тримера за траву</t>
  </si>
  <si>
    <t>Набавка панорамских двогледа</t>
  </si>
  <si>
    <t>Набавка двогледа за ноћно осматрање</t>
  </si>
  <si>
    <t>Израда и постављање ознака табли и путоказа    24+90</t>
  </si>
  <si>
    <t>Израда и постављање информативних табли   5+20</t>
  </si>
  <si>
    <t>Одржавање чистоће    23+500</t>
  </si>
  <si>
    <t>Униформе чувара и руководиоца чуварске службе ЗП  6+16</t>
  </si>
  <si>
    <t>Постављање столова са надстрешницама-"печурке"   1+9</t>
  </si>
  <si>
    <t>Израда и штампање флајера   600+5400</t>
  </si>
  <si>
    <t xml:space="preserve">Израда и постављање ознака табли и путоказа  </t>
  </si>
  <si>
    <t xml:space="preserve">Униформе чувара и руководиоца чуварске службе ЗП  </t>
  </si>
  <si>
    <t>Набавка штампача са скенером</t>
  </si>
  <si>
    <t>Изградња и опремање визиторског центра</t>
  </si>
  <si>
    <t>Изградња и опремање планинарског дома</t>
  </si>
  <si>
    <t>Реконструкција и опремање ловачке куће</t>
  </si>
  <si>
    <t>Израда пројектне документације за ловачку кућу</t>
  </si>
  <si>
    <t xml:space="preserve">Израда и постављање информативних табли  </t>
  </si>
  <si>
    <t>Постављање столова са надстрешницама-"печурке"</t>
  </si>
  <si>
    <t xml:space="preserve">Одржавање чистоће  </t>
  </si>
  <si>
    <t xml:space="preserve">Израда и штампање флајера </t>
  </si>
  <si>
    <t>Набавка геодетских радова</t>
  </si>
  <si>
    <t>Средства управљача + средства накнаде              (дин)</t>
  </si>
  <si>
    <t>Учешће Буџета Републике Србије - 64%</t>
  </si>
  <si>
    <t>Учешће ЈП ,,Србојашуме Београд -36 %</t>
  </si>
  <si>
    <t>Учешће Буџета Републике Србије - 21%</t>
  </si>
  <si>
    <t>Учешће ЈП ,,Србијашуме Београд -79 %</t>
  </si>
  <si>
    <t>Учешће Буџета Републике Србије - 19%</t>
  </si>
  <si>
    <t>Учешће ЈП ,,Србојашуме Београд - 81%</t>
  </si>
  <si>
    <t>Буџет Републике Србије         (дин)</t>
  </si>
  <si>
    <t>Укупно        (дин)</t>
  </si>
  <si>
    <t>ПП "Златибор"</t>
  </si>
  <si>
    <t>Реконструкција и опремање ловачке куће и едукативног центра</t>
  </si>
  <si>
    <t>Израда пројектне документације за ловачку кућу и едукативни центар</t>
  </si>
  <si>
    <t>Оглашање, маркенинг, припрема за штампу и сл.</t>
  </si>
  <si>
    <t xml:space="preserve">План управљања Парком природе "Златибор" за 2018. годину </t>
  </si>
  <si>
    <t xml:space="preserve">План управљања Парком природе "Златибор" за 2019. годину </t>
  </si>
  <si>
    <t xml:space="preserve">План управљања Парком природе "Златибор" 2018 - 2027. годину </t>
  </si>
  <si>
    <t xml:space="preserve">Програм управљања Парком природе "Златибор" за 2027. годину </t>
  </si>
  <si>
    <t xml:space="preserve">Програм управљања Парком природе "Златибор" за 2026. годину </t>
  </si>
  <si>
    <t xml:space="preserve">Програм управљања Парком природе "Златибор" за 2025. годину </t>
  </si>
  <si>
    <t xml:space="preserve">Програм управљања Парком природе "Златибор" за 2024. годину </t>
  </si>
  <si>
    <t xml:space="preserve">Програм управљања Парком природе "Златибор" за 2023. годину </t>
  </si>
  <si>
    <t xml:space="preserve">Програм управљања Парком природе "Златибор" за 2022. годину </t>
  </si>
  <si>
    <t xml:space="preserve">Програм управљања Парком природе "Златибор" за 2021. годину </t>
  </si>
  <si>
    <t xml:space="preserve">Програм управљања Парком природе "Златибор" за 2020. годину </t>
  </si>
  <si>
    <t>Уређење и одржавање путева на подручју ПП</t>
  </si>
  <si>
    <t>Материјали трошкови - гориво, мазиво, одржавање возила (чуварска и стучна служ.)</t>
  </si>
  <si>
    <t>Заснивање и одржавање дигиталне базе података</t>
  </si>
  <si>
    <t>Набавка теренског и путничког возила</t>
  </si>
  <si>
    <t>Учешће ЈП ,,Србојашуме Београд -75%</t>
  </si>
  <si>
    <t>Учешће Буџета Републике Србије - 25%</t>
  </si>
  <si>
    <t>Учешће ЈП ,,Србијашуме Београд - 81%</t>
  </si>
  <si>
    <t>Учешће ЈП ,,Србојашуме Београд - 79%</t>
  </si>
  <si>
    <t>Учешће ЈП ,,Србојашуме Београд - 82%</t>
  </si>
  <si>
    <t>Учешће Буџета Републике Србије - 18%</t>
  </si>
  <si>
    <t>Учешће ЈП ,,Србојашуме Београд - 73%</t>
  </si>
  <si>
    <t>Учешће Буџета Републике Србије - 27%</t>
  </si>
  <si>
    <t>Учешће Буџета Републике Србије - 45%</t>
  </si>
  <si>
    <t>Учешће ЈП ,,Србојашуме Београд - 55%</t>
  </si>
  <si>
    <t>Учешће Буџета Републике Србије - 52%</t>
  </si>
  <si>
    <t>Учешће ЈП ,,Србојашуме Београд - 48%</t>
  </si>
  <si>
    <t>Средства од накнада              (дин)</t>
  </si>
  <si>
    <t>Средства управљача (дин)</t>
  </si>
  <si>
    <t>Средства управљача     (дин)</t>
  </si>
  <si>
    <t xml:space="preserve">Бруто зараде осталог особља </t>
  </si>
  <si>
    <t>Одржавање противпожарних пруга</t>
  </si>
  <si>
    <t>Трошкови израде основа газдовања шумама</t>
  </si>
  <si>
    <t>Реализација пројекта презентације ЗП у оквиру клуба Кошутњак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</si>
</sst>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0.0"/>
    <numFmt numFmtId="184" formatCode="0.000"/>
    <numFmt numFmtId="185" formatCode="#,##0.00_ ;\-#,##0.00\ "/>
    <numFmt numFmtId="186" formatCode="#,##0.0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" fontId="1" fillId="33" borderId="20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1" fontId="1" fillId="0" borderId="24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25" xfId="0" applyNumberFormat="1" applyFont="1" applyBorder="1" applyAlignment="1">
      <alignment horizontal="right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4" fontId="1" fillId="0" borderId="28" xfId="0" applyNumberFormat="1" applyFont="1" applyBorder="1" applyAlignment="1">
      <alignment horizontal="right" wrapText="1"/>
    </xf>
    <xf numFmtId="1" fontId="1" fillId="0" borderId="27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4" fontId="1" fillId="0" borderId="11" xfId="0" applyNumberFormat="1" applyFont="1" applyFill="1" applyBorder="1" applyAlignment="1">
      <alignment horizontal="right" wrapText="1"/>
    </xf>
    <xf numFmtId="2" fontId="8" fillId="0" borderId="0" xfId="0" applyNumberFormat="1" applyFont="1" applyFill="1" applyAlignment="1">
      <alignment vertical="center" wrapText="1"/>
    </xf>
    <xf numFmtId="2" fontId="8" fillId="0" borderId="0" xfId="0" applyNumberFormat="1" applyFont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1" fontId="1" fillId="0" borderId="27" xfId="0" applyNumberFormat="1" applyFont="1" applyBorder="1" applyAlignment="1">
      <alignment wrapText="1"/>
    </xf>
    <xf numFmtId="1" fontId="1" fillId="0" borderId="27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horizontal="right" vertical="center" wrapText="1"/>
    </xf>
    <xf numFmtId="1" fontId="8" fillId="0" borderId="27" xfId="0" applyNumberFormat="1" applyFont="1" applyBorder="1" applyAlignment="1">
      <alignment wrapText="1"/>
    </xf>
    <xf numFmtId="4" fontId="1" fillId="0" borderId="29" xfId="0" applyNumberFormat="1" applyFont="1" applyBorder="1" applyAlignment="1">
      <alignment horizontal="right" wrapText="1"/>
    </xf>
    <xf numFmtId="4" fontId="1" fillId="0" borderId="30" xfId="0" applyNumberFormat="1" applyFont="1" applyBorder="1" applyAlignment="1">
      <alignment horizontal="right" wrapText="1"/>
    </xf>
    <xf numFmtId="4" fontId="1" fillId="0" borderId="31" xfId="0" applyNumberFormat="1" applyFont="1" applyBorder="1" applyAlignment="1">
      <alignment horizontal="right" wrapText="1"/>
    </xf>
    <xf numFmtId="1" fontId="1" fillId="0" borderId="32" xfId="0" applyNumberFormat="1" applyFont="1" applyBorder="1" applyAlignment="1">
      <alignment horizontal="right" wrapText="1"/>
    </xf>
    <xf numFmtId="1" fontId="1" fillId="0" borderId="33" xfId="0" applyNumberFormat="1" applyFont="1" applyFill="1" applyBorder="1" applyAlignment="1">
      <alignment horizontal="right" wrapText="1"/>
    </xf>
    <xf numFmtId="1" fontId="8" fillId="0" borderId="27" xfId="0" applyNumberFormat="1" applyFont="1" applyFill="1" applyBorder="1" applyAlignment="1">
      <alignment wrapText="1"/>
    </xf>
    <xf numFmtId="0" fontId="8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vertical="center" wrapText="1"/>
    </xf>
    <xf numFmtId="4" fontId="1" fillId="0" borderId="34" xfId="0" applyNumberFormat="1" applyFont="1" applyBorder="1" applyAlignment="1">
      <alignment horizontal="right" wrapText="1"/>
    </xf>
    <xf numFmtId="4" fontId="1" fillId="0" borderId="35" xfId="0" applyNumberFormat="1" applyFont="1" applyBorder="1" applyAlignment="1">
      <alignment horizontal="right" wrapText="1"/>
    </xf>
    <xf numFmtId="4" fontId="1" fillId="0" borderId="36" xfId="0" applyNumberFormat="1" applyFont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37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1" fontId="1" fillId="0" borderId="11" xfId="0" applyNumberFormat="1" applyFont="1" applyBorder="1" applyAlignment="1">
      <alignment horizontal="right" wrapText="1"/>
    </xf>
    <xf numFmtId="3" fontId="1" fillId="0" borderId="38" xfId="0" applyNumberFormat="1" applyFont="1" applyBorder="1" applyAlignment="1">
      <alignment horizontal="right" wrapText="1"/>
    </xf>
    <xf numFmtId="1" fontId="1" fillId="0" borderId="29" xfId="0" applyNumberFormat="1" applyFont="1" applyBorder="1" applyAlignment="1">
      <alignment horizontal="right" wrapText="1"/>
    </xf>
    <xf numFmtId="1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1" fontId="7" fillId="0" borderId="41" xfId="0" applyNumberFormat="1" applyFont="1" applyBorder="1" applyAlignment="1">
      <alignment horizontal="right" vertical="center" wrapText="1"/>
    </xf>
    <xf numFmtId="4" fontId="7" fillId="0" borderId="42" xfId="0" applyNumberFormat="1" applyFont="1" applyBorder="1" applyAlignment="1">
      <alignment horizontal="right" vertical="center" wrapText="1"/>
    </xf>
    <xf numFmtId="4" fontId="7" fillId="0" borderId="43" xfId="0" applyNumberFormat="1" applyFont="1" applyBorder="1" applyAlignment="1">
      <alignment horizontal="right" vertical="center" wrapText="1"/>
    </xf>
    <xf numFmtId="4" fontId="7" fillId="0" borderId="44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1" fontId="1" fillId="0" borderId="38" xfId="0" applyNumberFormat="1" applyFont="1" applyBorder="1" applyAlignment="1">
      <alignment wrapText="1"/>
    </xf>
    <xf numFmtId="4" fontId="1" fillId="0" borderId="2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" fillId="0" borderId="48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3" fontId="1" fillId="0" borderId="27" xfId="0" applyNumberFormat="1" applyFont="1" applyFill="1" applyBorder="1" applyAlignment="1">
      <alignment wrapText="1"/>
    </xf>
    <xf numFmtId="183" fontId="8" fillId="0" borderId="27" xfId="0" applyNumberFormat="1" applyFont="1" applyFill="1" applyBorder="1" applyAlignment="1">
      <alignment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7" fillId="0" borderId="53" xfId="0" applyNumberFormat="1" applyFont="1" applyFill="1" applyBorder="1" applyAlignment="1">
      <alignment horizontal="right" vertical="center" wrapText="1"/>
    </xf>
    <xf numFmtId="4" fontId="7" fillId="0" borderId="54" xfId="0" applyNumberFormat="1" applyFont="1" applyFill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 vertical="center" wrapText="1"/>
    </xf>
    <xf numFmtId="4" fontId="7" fillId="0" borderId="55" xfId="0" applyNumberFormat="1" applyFont="1" applyFill="1" applyBorder="1" applyAlignment="1">
      <alignment horizontal="right" vertical="center" wrapText="1"/>
    </xf>
    <xf numFmtId="4" fontId="7" fillId="0" borderId="56" xfId="0" applyNumberFormat="1" applyFont="1" applyBorder="1" applyAlignment="1">
      <alignment horizontal="right" vertical="center" wrapText="1"/>
    </xf>
    <xf numFmtId="0" fontId="1" fillId="34" borderId="57" xfId="0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4" borderId="5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7" fillId="34" borderId="27" xfId="0" applyNumberFormat="1" applyFont="1" applyFill="1" applyBorder="1" applyAlignment="1">
      <alignment horizontal="right" wrapText="1"/>
    </xf>
    <xf numFmtId="4" fontId="7" fillId="34" borderId="11" xfId="0" applyNumberFormat="1" applyFont="1" applyFill="1" applyBorder="1" applyAlignment="1">
      <alignment vertical="center" wrapText="1"/>
    </xf>
    <xf numFmtId="4" fontId="7" fillId="34" borderId="58" xfId="0" applyNumberFormat="1" applyFont="1" applyFill="1" applyBorder="1" applyAlignment="1">
      <alignment horizontal="right" vertical="center" wrapText="1"/>
    </xf>
    <xf numFmtId="4" fontId="7" fillId="34" borderId="38" xfId="0" applyNumberFormat="1" applyFont="1" applyFill="1" applyBorder="1" applyAlignment="1">
      <alignment horizontal="right" wrapText="1"/>
    </xf>
    <xf numFmtId="4" fontId="7" fillId="34" borderId="29" xfId="0" applyNumberFormat="1" applyFont="1" applyFill="1" applyBorder="1" applyAlignment="1">
      <alignment vertical="center" wrapText="1"/>
    </xf>
    <xf numFmtId="4" fontId="7" fillId="34" borderId="59" xfId="0" applyNumberFormat="1" applyFont="1" applyFill="1" applyBorder="1" applyAlignment="1">
      <alignment horizontal="right" vertical="center" wrapText="1"/>
    </xf>
    <xf numFmtId="4" fontId="7" fillId="34" borderId="41" xfId="0" applyNumberFormat="1" applyFont="1" applyFill="1" applyBorder="1" applyAlignment="1">
      <alignment horizontal="right" vertical="center" wrapText="1"/>
    </xf>
    <xf numFmtId="4" fontId="7" fillId="34" borderId="32" xfId="0" applyNumberFormat="1" applyFont="1" applyFill="1" applyBorder="1" applyAlignment="1">
      <alignment horizontal="right" wrapText="1"/>
    </xf>
    <xf numFmtId="4" fontId="7" fillId="34" borderId="42" xfId="0" applyNumberFormat="1" applyFont="1" applyFill="1" applyBorder="1" applyAlignment="1">
      <alignment horizontal="right" vertical="center" wrapText="1"/>
    </xf>
    <xf numFmtId="4" fontId="7" fillId="34" borderId="60" xfId="0" applyNumberFormat="1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center" vertical="center" wrapText="1"/>
    </xf>
    <xf numFmtId="1" fontId="5" fillId="34" borderId="21" xfId="0" applyNumberFormat="1" applyFont="1" applyFill="1" applyBorder="1" applyAlignment="1">
      <alignment horizontal="center" vertical="center" wrapText="1"/>
    </xf>
    <xf numFmtId="4" fontId="1" fillId="34" borderId="24" xfId="0" applyNumberFormat="1" applyFont="1" applyFill="1" applyBorder="1" applyAlignment="1">
      <alignment horizontal="right" wrapText="1"/>
    </xf>
    <xf numFmtId="4" fontId="1" fillId="34" borderId="10" xfId="0" applyNumberFormat="1" applyFont="1" applyFill="1" applyBorder="1" applyAlignment="1">
      <alignment vertical="center" wrapText="1"/>
    </xf>
    <xf numFmtId="4" fontId="1" fillId="34" borderId="61" xfId="0" applyNumberFormat="1" applyFont="1" applyFill="1" applyBorder="1" applyAlignment="1">
      <alignment horizontal="right" vertical="center" wrapText="1"/>
    </xf>
    <xf numFmtId="4" fontId="1" fillId="34" borderId="27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vertical="center" wrapText="1"/>
    </xf>
    <xf numFmtId="4" fontId="1" fillId="34" borderId="58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left" vertical="center"/>
    </xf>
    <xf numFmtId="9" fontId="7" fillId="0" borderId="0" xfId="0" applyNumberFormat="1" applyFont="1" applyAlignment="1">
      <alignment vertical="center" wrapText="1"/>
    </xf>
    <xf numFmtId="4" fontId="7" fillId="34" borderId="30" xfId="0" applyNumberFormat="1" applyFont="1" applyFill="1" applyBorder="1" applyAlignment="1">
      <alignment vertical="center" wrapText="1"/>
    </xf>
    <xf numFmtId="4" fontId="7" fillId="34" borderId="62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right" wrapText="1"/>
    </xf>
    <xf numFmtId="4" fontId="1" fillId="0" borderId="63" xfId="0" applyNumberFormat="1" applyFont="1" applyBorder="1" applyAlignment="1">
      <alignment horizontal="right" wrapText="1"/>
    </xf>
    <xf numFmtId="4" fontId="7" fillId="0" borderId="41" xfId="0" applyNumberFormat="1" applyFont="1" applyBorder="1" applyAlignment="1">
      <alignment horizontal="right" vertical="center" wrapText="1"/>
    </xf>
    <xf numFmtId="4" fontId="7" fillId="0" borderId="6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wrapText="1"/>
    </xf>
    <xf numFmtId="1" fontId="1" fillId="0" borderId="27" xfId="0" applyNumberFormat="1" applyFont="1" applyFill="1" applyBorder="1" applyAlignment="1">
      <alignment horizontal="right" vertical="center" wrapText="1"/>
    </xf>
    <xf numFmtId="4" fontId="1" fillId="33" borderId="64" xfId="0" applyNumberFormat="1" applyFont="1" applyFill="1" applyBorder="1" applyAlignment="1">
      <alignment horizontal="center" vertical="center" wrapText="1"/>
    </xf>
    <xf numFmtId="4" fontId="1" fillId="0" borderId="65" xfId="0" applyNumberFormat="1" applyFont="1" applyBorder="1" applyAlignment="1">
      <alignment horizontal="right" wrapText="1"/>
    </xf>
    <xf numFmtId="1" fontId="5" fillId="33" borderId="66" xfId="0" applyNumberFormat="1" applyFont="1" applyFill="1" applyBorder="1" applyAlignment="1">
      <alignment horizontal="center" vertical="center" wrapText="1"/>
    </xf>
    <xf numFmtId="4" fontId="1" fillId="34" borderId="33" xfId="0" applyNumberFormat="1" applyFont="1" applyFill="1" applyBorder="1" applyAlignment="1">
      <alignment horizontal="right" wrapText="1"/>
    </xf>
    <xf numFmtId="3" fontId="1" fillId="0" borderId="67" xfId="0" applyNumberFormat="1" applyFont="1" applyBorder="1" applyAlignment="1">
      <alignment horizontal="right" wrapText="1"/>
    </xf>
    <xf numFmtId="4" fontId="1" fillId="0" borderId="68" xfId="0" applyNumberFormat="1" applyFont="1" applyBorder="1" applyAlignment="1">
      <alignment horizontal="right" wrapText="1"/>
    </xf>
    <xf numFmtId="4" fontId="7" fillId="34" borderId="33" xfId="0" applyNumberFormat="1" applyFont="1" applyFill="1" applyBorder="1" applyAlignment="1">
      <alignment horizontal="right" wrapText="1"/>
    </xf>
    <xf numFmtId="4" fontId="7" fillId="34" borderId="63" xfId="0" applyNumberFormat="1" applyFont="1" applyFill="1" applyBorder="1" applyAlignment="1">
      <alignment horizontal="right" wrapText="1"/>
    </xf>
    <xf numFmtId="0" fontId="2" fillId="0" borderId="69" xfId="0" applyFont="1" applyBorder="1" applyAlignment="1">
      <alignment vertical="center" wrapText="1"/>
    </xf>
    <xf numFmtId="1" fontId="1" fillId="0" borderId="38" xfId="0" applyNumberFormat="1" applyFont="1" applyBorder="1" applyAlignment="1">
      <alignment horizontal="right" wrapText="1"/>
    </xf>
    <xf numFmtId="4" fontId="1" fillId="34" borderId="32" xfId="0" applyNumberFormat="1" applyFont="1" applyFill="1" applyBorder="1" applyAlignment="1">
      <alignment horizontal="right" wrapText="1"/>
    </xf>
    <xf numFmtId="4" fontId="1" fillId="34" borderId="70" xfId="0" applyNumberFormat="1" applyFont="1" applyFill="1" applyBorder="1" applyAlignment="1">
      <alignment horizontal="right" wrapText="1"/>
    </xf>
    <xf numFmtId="4" fontId="1" fillId="34" borderId="30" xfId="0" applyNumberFormat="1" applyFont="1" applyFill="1" applyBorder="1" applyAlignment="1">
      <alignment vertical="center" wrapText="1"/>
    </xf>
    <xf numFmtId="4" fontId="1" fillId="34" borderId="62" xfId="0" applyNumberFormat="1" applyFont="1" applyFill="1" applyBorder="1" applyAlignment="1">
      <alignment horizontal="right" vertical="center" wrapText="1"/>
    </xf>
    <xf numFmtId="4" fontId="1" fillId="0" borderId="71" xfId="0" applyNumberFormat="1" applyFont="1" applyBorder="1" applyAlignment="1">
      <alignment horizontal="right" wrapText="1"/>
    </xf>
    <xf numFmtId="3" fontId="1" fillId="0" borderId="72" xfId="0" applyNumberFormat="1" applyFont="1" applyBorder="1" applyAlignment="1">
      <alignment horizontal="right" wrapText="1"/>
    </xf>
    <xf numFmtId="4" fontId="7" fillId="34" borderId="73" xfId="0" applyNumberFormat="1" applyFont="1" applyFill="1" applyBorder="1" applyAlignment="1">
      <alignment horizontal="right" wrapText="1"/>
    </xf>
    <xf numFmtId="4" fontId="1" fillId="34" borderId="10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34" borderId="29" xfId="0" applyNumberFormat="1" applyFont="1" applyFill="1" applyBorder="1" applyAlignment="1">
      <alignment vertical="center" wrapText="1"/>
    </xf>
    <xf numFmtId="4" fontId="7" fillId="34" borderId="74" xfId="0" applyNumberFormat="1" applyFont="1" applyFill="1" applyBorder="1" applyAlignment="1">
      <alignment horizontal="right" vertical="center" wrapText="1"/>
    </xf>
    <xf numFmtId="4" fontId="1" fillId="34" borderId="27" xfId="0" applyNumberFormat="1" applyFont="1" applyFill="1" applyBorder="1" applyAlignment="1">
      <alignment horizontal="right" vertical="center" wrapText="1"/>
    </xf>
    <xf numFmtId="4" fontId="1" fillId="34" borderId="33" xfId="0" applyNumberFormat="1" applyFont="1" applyFill="1" applyBorder="1" applyAlignment="1">
      <alignment horizontal="right" vertical="center" wrapText="1"/>
    </xf>
    <xf numFmtId="0" fontId="1" fillId="35" borderId="0" xfId="0" applyFont="1" applyFill="1" applyAlignment="1">
      <alignment vertical="center" wrapText="1"/>
    </xf>
    <xf numFmtId="4" fontId="1" fillId="35" borderId="0" xfId="0" applyNumberFormat="1" applyFont="1" applyFill="1" applyAlignment="1">
      <alignment vertical="center" wrapText="1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left" vertical="center" wrapText="1"/>
    </xf>
    <xf numFmtId="0" fontId="1" fillId="0" borderId="76" xfId="0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wrapText="1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right" wrapText="1"/>
    </xf>
    <xf numFmtId="1" fontId="1" fillId="0" borderId="32" xfId="0" applyNumberFormat="1" applyFont="1" applyFill="1" applyBorder="1" applyAlignment="1">
      <alignment horizontal="right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right" wrapText="1"/>
    </xf>
    <xf numFmtId="3" fontId="1" fillId="0" borderId="78" xfId="0" applyNumberFormat="1" applyFont="1" applyBorder="1" applyAlignment="1">
      <alignment horizontal="right" wrapText="1"/>
    </xf>
    <xf numFmtId="3" fontId="1" fillId="0" borderId="30" xfId="0" applyNumberFormat="1" applyFont="1" applyBorder="1" applyAlignment="1">
      <alignment horizontal="right" wrapText="1"/>
    </xf>
    <xf numFmtId="3" fontId="1" fillId="0" borderId="31" xfId="0" applyNumberFormat="1" applyFont="1" applyBorder="1" applyAlignment="1">
      <alignment horizontal="right" wrapText="1"/>
    </xf>
    <xf numFmtId="4" fontId="1" fillId="34" borderId="30" xfId="0" applyNumberFormat="1" applyFont="1" applyFill="1" applyBorder="1" applyAlignment="1">
      <alignment horizontal="right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left" vertical="center" wrapText="1"/>
    </xf>
    <xf numFmtId="0" fontId="1" fillId="0" borderId="80" xfId="0" applyFont="1" applyFill="1" applyBorder="1" applyAlignment="1">
      <alignment horizontal="center" vertical="center" wrapText="1"/>
    </xf>
    <xf numFmtId="3" fontId="1" fillId="0" borderId="81" xfId="0" applyNumberFormat="1" applyFont="1" applyBorder="1" applyAlignment="1">
      <alignment horizontal="right" wrapText="1"/>
    </xf>
    <xf numFmtId="3" fontId="1" fillId="0" borderId="82" xfId="0" applyNumberFormat="1" applyFont="1" applyBorder="1" applyAlignment="1">
      <alignment horizontal="right" wrapText="1"/>
    </xf>
    <xf numFmtId="3" fontId="1" fillId="0" borderId="73" xfId="0" applyNumberFormat="1" applyFont="1" applyBorder="1" applyAlignment="1">
      <alignment horizontal="right" wrapText="1"/>
    </xf>
    <xf numFmtId="3" fontId="1" fillId="0" borderId="83" xfId="0" applyNumberFormat="1" applyFont="1" applyBorder="1" applyAlignment="1">
      <alignment horizontal="right" wrapText="1"/>
    </xf>
    <xf numFmtId="4" fontId="1" fillId="0" borderId="82" xfId="0" applyNumberFormat="1" applyFont="1" applyFill="1" applyBorder="1" applyAlignment="1">
      <alignment horizontal="right" wrapText="1"/>
    </xf>
    <xf numFmtId="4" fontId="1" fillId="0" borderId="83" xfId="0" applyNumberFormat="1" applyFont="1" applyBorder="1" applyAlignment="1">
      <alignment horizontal="right" wrapText="1"/>
    </xf>
    <xf numFmtId="4" fontId="7" fillId="34" borderId="81" xfId="0" applyNumberFormat="1" applyFont="1" applyFill="1" applyBorder="1" applyAlignment="1">
      <alignment horizontal="right" wrapText="1"/>
    </xf>
    <xf numFmtId="4" fontId="7" fillId="34" borderId="82" xfId="0" applyNumberFormat="1" applyFont="1" applyFill="1" applyBorder="1" applyAlignment="1">
      <alignment vertical="center" wrapText="1"/>
    </xf>
    <xf numFmtId="4" fontId="7" fillId="34" borderId="84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85" xfId="0" applyFont="1" applyFill="1" applyBorder="1" applyAlignment="1">
      <alignment horizontal="center" vertical="center" textRotation="90" wrapText="1"/>
    </xf>
    <xf numFmtId="0" fontId="1" fillId="33" borderId="86" xfId="0" applyFont="1" applyFill="1" applyBorder="1" applyAlignment="1">
      <alignment horizontal="center" vertical="center" textRotation="90" wrapText="1"/>
    </xf>
    <xf numFmtId="0" fontId="1" fillId="33" borderId="87" xfId="0" applyFont="1" applyFill="1" applyBorder="1" applyAlignment="1">
      <alignment horizontal="center" vertical="center" wrapText="1"/>
    </xf>
    <xf numFmtId="0" fontId="1" fillId="33" borderId="88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center" vertical="center" textRotation="90" wrapText="1"/>
    </xf>
    <xf numFmtId="0" fontId="1" fillId="33" borderId="88" xfId="0" applyFont="1" applyFill="1" applyBorder="1" applyAlignment="1">
      <alignment horizontal="center" vertical="center" textRotation="90" wrapText="1"/>
    </xf>
    <xf numFmtId="0" fontId="7" fillId="34" borderId="89" xfId="0" applyFont="1" applyFill="1" applyBorder="1" applyAlignment="1">
      <alignment horizontal="center" vertical="center" wrapText="1"/>
    </xf>
    <xf numFmtId="0" fontId="7" fillId="34" borderId="90" xfId="0" applyFont="1" applyFill="1" applyBorder="1" applyAlignment="1">
      <alignment horizontal="center" vertical="center" wrapText="1"/>
    </xf>
    <xf numFmtId="0" fontId="7" fillId="34" borderId="91" xfId="0" applyFont="1" applyFill="1" applyBorder="1" applyAlignment="1">
      <alignment horizontal="center" vertical="center" wrapText="1"/>
    </xf>
    <xf numFmtId="0" fontId="7" fillId="34" borderId="92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 wrapText="1"/>
    </xf>
    <xf numFmtId="0" fontId="7" fillId="33" borderId="94" xfId="0" applyFont="1" applyFill="1" applyBorder="1" applyAlignment="1">
      <alignment horizontal="center" vertical="center" wrapText="1"/>
    </xf>
    <xf numFmtId="0" fontId="1" fillId="33" borderId="85" xfId="0" applyFont="1" applyFill="1" applyBorder="1" applyAlignment="1">
      <alignment horizontal="center" vertical="center" textRotation="90" wrapText="1"/>
    </xf>
    <xf numFmtId="0" fontId="1" fillId="33" borderId="86" xfId="0" applyFont="1" applyFill="1" applyBorder="1" applyAlignment="1">
      <alignment horizontal="center" vertical="center" textRotation="90" wrapText="1"/>
    </xf>
    <xf numFmtId="0" fontId="1" fillId="33" borderId="87" xfId="0" applyFont="1" applyFill="1" applyBorder="1" applyAlignment="1">
      <alignment horizontal="center" vertical="center" wrapText="1"/>
    </xf>
    <xf numFmtId="0" fontId="1" fillId="33" borderId="88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center" vertical="center" textRotation="90" wrapText="1"/>
    </xf>
    <xf numFmtId="0" fontId="1" fillId="33" borderId="88" xfId="0" applyFont="1" applyFill="1" applyBorder="1" applyAlignment="1">
      <alignment horizontal="center" vertical="center" textRotation="90" wrapText="1"/>
    </xf>
    <xf numFmtId="0" fontId="7" fillId="33" borderId="95" xfId="0" applyFont="1" applyFill="1" applyBorder="1" applyAlignment="1">
      <alignment horizontal="center" vertical="center" wrapText="1"/>
    </xf>
    <xf numFmtId="0" fontId="7" fillId="33" borderId="96" xfId="0" applyFont="1" applyFill="1" applyBorder="1" applyAlignment="1">
      <alignment horizontal="center" vertical="center" wrapText="1"/>
    </xf>
    <xf numFmtId="0" fontId="7" fillId="33" borderId="97" xfId="0" applyFont="1" applyFill="1" applyBorder="1" applyAlignment="1">
      <alignment horizontal="center" vertical="center" wrapText="1"/>
    </xf>
    <xf numFmtId="0" fontId="7" fillId="33" borderId="98" xfId="0" applyFont="1" applyFill="1" applyBorder="1" applyAlignment="1">
      <alignment horizontal="center" vertical="center" wrapText="1"/>
    </xf>
    <xf numFmtId="0" fontId="1" fillId="33" borderId="99" xfId="0" applyFont="1" applyFill="1" applyBorder="1" applyAlignment="1">
      <alignment horizontal="center" vertical="center" textRotation="90" wrapText="1"/>
    </xf>
    <xf numFmtId="0" fontId="1" fillId="33" borderId="100" xfId="0" applyFont="1" applyFill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view="pageBreakPreview" zoomScaleSheetLayoutView="100" zoomScalePageLayoutView="0" workbookViewId="0" topLeftCell="A1">
      <selection activeCell="N17" sqref="N17"/>
    </sheetView>
  </sheetViews>
  <sheetFormatPr defaultColWidth="9.140625" defaultRowHeight="12.75"/>
  <cols>
    <col min="1" max="1" width="5.28125" style="2" customWidth="1"/>
    <col min="2" max="2" width="58.28125" style="3" customWidth="1"/>
    <col min="3" max="3" width="6.421875" style="1" customWidth="1"/>
    <col min="4" max="4" width="9.7109375" style="7" customWidth="1"/>
    <col min="5" max="5" width="11.421875" style="4" customWidth="1"/>
    <col min="6" max="6" width="14.28125" style="4" customWidth="1"/>
    <col min="7" max="8" width="13.140625" style="4" customWidth="1"/>
    <col min="9" max="9" width="9.7109375" style="7" customWidth="1"/>
    <col min="10" max="10" width="10.7109375" style="4" customWidth="1"/>
    <col min="11" max="11" width="12.00390625" style="4" customWidth="1"/>
    <col min="12" max="13" width="13.140625" style="4" customWidth="1"/>
    <col min="14" max="14" width="14.57421875" style="6" customWidth="1"/>
    <col min="15" max="15" width="11.7109375" style="1" bestFit="1" customWidth="1"/>
    <col min="16" max="16" width="9.140625" style="1" customWidth="1"/>
    <col min="17" max="17" width="12.7109375" style="4" bestFit="1" customWidth="1"/>
    <col min="18" max="18" width="12.28125" style="1" bestFit="1" customWidth="1"/>
    <col min="19" max="20" width="9.140625" style="1" customWidth="1"/>
    <col min="21" max="21" width="11.57421875" style="1" bestFit="1" customWidth="1"/>
    <col min="22" max="16384" width="9.140625" style="1" customWidth="1"/>
  </cols>
  <sheetData>
    <row r="1" spans="1:19" ht="15.75" customHeight="1">
      <c r="A1" s="228" t="s">
        <v>62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5"/>
      <c r="Q1" s="1"/>
      <c r="S1" s="4"/>
    </row>
    <row r="2" spans="1:19" ht="15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"/>
      <c r="Q2" s="1"/>
      <c r="S2" s="4"/>
    </row>
    <row r="3" spans="1:19" s="21" customFormat="1" ht="15.75" customHeight="1">
      <c r="A3" s="229" t="s">
        <v>57</v>
      </c>
      <c r="B3" s="231" t="s">
        <v>0</v>
      </c>
      <c r="C3" s="233" t="s">
        <v>56</v>
      </c>
      <c r="D3" s="235" t="s">
        <v>78</v>
      </c>
      <c r="E3" s="236"/>
      <c r="F3" s="236"/>
      <c r="G3" s="236"/>
      <c r="H3" s="237"/>
      <c r="I3" s="238" t="s">
        <v>79</v>
      </c>
      <c r="J3" s="238"/>
      <c r="K3" s="238"/>
      <c r="L3" s="238"/>
      <c r="M3" s="238"/>
      <c r="N3" s="239" t="s">
        <v>61</v>
      </c>
      <c r="O3" s="20"/>
      <c r="S3" s="22"/>
    </row>
    <row r="4" spans="1:19" s="27" customFormat="1" ht="64.5" customHeight="1">
      <c r="A4" s="230"/>
      <c r="B4" s="232"/>
      <c r="C4" s="234"/>
      <c r="D4" s="23" t="s">
        <v>81</v>
      </c>
      <c r="E4" s="24" t="s">
        <v>59</v>
      </c>
      <c r="F4" s="24" t="s">
        <v>80</v>
      </c>
      <c r="G4" s="24" t="s">
        <v>68</v>
      </c>
      <c r="H4" s="25" t="s">
        <v>115</v>
      </c>
      <c r="I4" s="23" t="s">
        <v>81</v>
      </c>
      <c r="J4" s="24" t="s">
        <v>58</v>
      </c>
      <c r="K4" s="24" t="s">
        <v>80</v>
      </c>
      <c r="L4" s="24" t="s">
        <v>68</v>
      </c>
      <c r="M4" s="25" t="s">
        <v>115</v>
      </c>
      <c r="N4" s="240"/>
      <c r="O4" s="26"/>
      <c r="S4" s="28"/>
    </row>
    <row r="5" spans="1:14" s="11" customFormat="1" ht="6.75" customHeight="1">
      <c r="A5" s="13">
        <v>0</v>
      </c>
      <c r="B5" s="14">
        <v>1</v>
      </c>
      <c r="C5" s="14">
        <v>2</v>
      </c>
      <c r="D5" s="15">
        <v>3</v>
      </c>
      <c r="E5" s="16">
        <v>4</v>
      </c>
      <c r="F5" s="17">
        <v>5</v>
      </c>
      <c r="G5" s="16">
        <v>6</v>
      </c>
      <c r="H5" s="18">
        <v>7</v>
      </c>
      <c r="I5" s="15">
        <v>8</v>
      </c>
      <c r="J5" s="16">
        <v>9</v>
      </c>
      <c r="K5" s="17">
        <v>10</v>
      </c>
      <c r="L5" s="16">
        <v>11</v>
      </c>
      <c r="M5" s="18">
        <v>12</v>
      </c>
      <c r="N5" s="19">
        <v>13</v>
      </c>
    </row>
    <row r="6" spans="1:17" s="27" customFormat="1" ht="12.75" customHeight="1">
      <c r="A6" s="125">
        <v>1</v>
      </c>
      <c r="B6" s="126" t="s">
        <v>84</v>
      </c>
      <c r="C6" s="127" t="s">
        <v>6</v>
      </c>
      <c r="D6" s="30">
        <v>2</v>
      </c>
      <c r="E6" s="9">
        <v>242000</v>
      </c>
      <c r="F6" s="31">
        <f>D6*E6</f>
        <v>484000</v>
      </c>
      <c r="G6" s="31">
        <f>F6*0.3</f>
        <v>145200</v>
      </c>
      <c r="H6" s="32">
        <f>F6*0.7</f>
        <v>338800</v>
      </c>
      <c r="I6" s="64">
        <v>2</v>
      </c>
      <c r="J6" s="31">
        <v>25438</v>
      </c>
      <c r="K6" s="31">
        <f>I6*J6</f>
        <v>50876</v>
      </c>
      <c r="L6" s="31">
        <f>K6*0.3</f>
        <v>15262.8</v>
      </c>
      <c r="M6" s="32">
        <f>K6*0.7</f>
        <v>35613.2</v>
      </c>
      <c r="N6" s="128">
        <f>K6+F6</f>
        <v>534876</v>
      </c>
      <c r="Q6" s="28"/>
    </row>
    <row r="7" spans="1:17" s="21" customFormat="1" ht="12" customHeight="1">
      <c r="A7" s="33">
        <v>2</v>
      </c>
      <c r="B7" s="29" t="s">
        <v>11</v>
      </c>
      <c r="C7" s="34" t="s">
        <v>6</v>
      </c>
      <c r="D7" s="35">
        <v>10</v>
      </c>
      <c r="E7" s="10">
        <v>30250</v>
      </c>
      <c r="F7" s="36">
        <f aca="true" t="shared" si="0" ref="F7:F70">D7*E7</f>
        <v>302500</v>
      </c>
      <c r="G7" s="36">
        <f>F7*0.3</f>
        <v>90750</v>
      </c>
      <c r="H7" s="37">
        <f>F7*0.7</f>
        <v>211750</v>
      </c>
      <c r="I7" s="66">
        <v>10</v>
      </c>
      <c r="J7" s="10">
        <v>4779.5</v>
      </c>
      <c r="K7" s="36">
        <f aca="true" t="shared" si="1" ref="K7:K70">I7*J7</f>
        <v>47795</v>
      </c>
      <c r="L7" s="36">
        <f>K7*0.3</f>
        <v>14338.5</v>
      </c>
      <c r="M7" s="37">
        <f>K7*0.7</f>
        <v>33456.5</v>
      </c>
      <c r="N7" s="129">
        <f aca="true" t="shared" si="2" ref="N7:N70">K7+F7</f>
        <v>350295</v>
      </c>
      <c r="Q7" s="22"/>
    </row>
    <row r="8" spans="1:17" s="21" customFormat="1" ht="12.75" customHeight="1">
      <c r="A8" s="33">
        <v>3</v>
      </c>
      <c r="B8" s="29" t="s">
        <v>12</v>
      </c>
      <c r="C8" s="34" t="s">
        <v>6</v>
      </c>
      <c r="D8" s="35">
        <v>10</v>
      </c>
      <c r="E8" s="10">
        <v>30250</v>
      </c>
      <c r="F8" s="36">
        <f t="shared" si="0"/>
        <v>302500</v>
      </c>
      <c r="G8" s="36">
        <f>F8*0.3</f>
        <v>90750</v>
      </c>
      <c r="H8" s="37">
        <f>F8*0.7</f>
        <v>211750</v>
      </c>
      <c r="I8" s="66">
        <v>10</v>
      </c>
      <c r="J8" s="70">
        <v>4779.5</v>
      </c>
      <c r="K8" s="36">
        <f t="shared" si="1"/>
        <v>47795</v>
      </c>
      <c r="L8" s="36">
        <f>K8*0.3</f>
        <v>14338.5</v>
      </c>
      <c r="M8" s="37">
        <f>K8*0.7</f>
        <v>33456.5</v>
      </c>
      <c r="N8" s="129">
        <f t="shared" si="2"/>
        <v>350295</v>
      </c>
      <c r="Q8" s="22"/>
    </row>
    <row r="9" spans="1:17" s="21" customFormat="1" ht="12.75" customHeight="1">
      <c r="A9" s="33">
        <v>4</v>
      </c>
      <c r="B9" s="29" t="s">
        <v>77</v>
      </c>
      <c r="C9" s="34" t="s">
        <v>6</v>
      </c>
      <c r="D9" s="35">
        <v>1</v>
      </c>
      <c r="E9" s="10">
        <v>121000</v>
      </c>
      <c r="F9" s="36">
        <f t="shared" si="0"/>
        <v>121000</v>
      </c>
      <c r="G9" s="36">
        <f>F9*0</f>
        <v>0</v>
      </c>
      <c r="H9" s="37">
        <f>F9*1</f>
        <v>121000</v>
      </c>
      <c r="I9" s="66"/>
      <c r="J9" s="36"/>
      <c r="K9" s="36">
        <f t="shared" si="1"/>
        <v>0</v>
      </c>
      <c r="L9" s="36">
        <f>K9*0</f>
        <v>0</v>
      </c>
      <c r="M9" s="37">
        <f>K9*1</f>
        <v>0</v>
      </c>
      <c r="N9" s="129">
        <f t="shared" si="2"/>
        <v>121000</v>
      </c>
      <c r="Q9" s="22"/>
    </row>
    <row r="10" spans="1:17" s="21" customFormat="1" ht="12">
      <c r="A10" s="33">
        <v>5</v>
      </c>
      <c r="B10" s="29" t="s">
        <v>20</v>
      </c>
      <c r="C10" s="34" t="s">
        <v>6</v>
      </c>
      <c r="D10" s="35">
        <v>1</v>
      </c>
      <c r="E10" s="10">
        <v>121000</v>
      </c>
      <c r="F10" s="36">
        <f t="shared" si="0"/>
        <v>121000</v>
      </c>
      <c r="G10" s="36">
        <f>F10*0</f>
        <v>0</v>
      </c>
      <c r="H10" s="37">
        <f>F10*1</f>
        <v>121000</v>
      </c>
      <c r="I10" s="66"/>
      <c r="J10" s="36"/>
      <c r="K10" s="36">
        <f t="shared" si="1"/>
        <v>0</v>
      </c>
      <c r="L10" s="36">
        <f>K10*0</f>
        <v>0</v>
      </c>
      <c r="M10" s="37">
        <f>K10*1</f>
        <v>0</v>
      </c>
      <c r="N10" s="129">
        <f t="shared" si="2"/>
        <v>121000</v>
      </c>
      <c r="Q10" s="22"/>
    </row>
    <row r="11" spans="1:17" s="39" customFormat="1" ht="12.75" customHeight="1">
      <c r="A11" s="33">
        <v>6</v>
      </c>
      <c r="B11" s="29" t="s">
        <v>26</v>
      </c>
      <c r="C11" s="34" t="s">
        <v>6</v>
      </c>
      <c r="D11" s="38">
        <v>3</v>
      </c>
      <c r="E11" s="10">
        <v>800000</v>
      </c>
      <c r="F11" s="36">
        <f t="shared" si="0"/>
        <v>2400000</v>
      </c>
      <c r="G11" s="36">
        <f>F11*0</f>
        <v>0</v>
      </c>
      <c r="H11" s="37">
        <f>F11*1</f>
        <v>2400000</v>
      </c>
      <c r="I11" s="66"/>
      <c r="J11" s="36"/>
      <c r="K11" s="36">
        <f t="shared" si="1"/>
        <v>0</v>
      </c>
      <c r="L11" s="36">
        <f>K11*0</f>
        <v>0</v>
      </c>
      <c r="M11" s="37">
        <f>K11*1</f>
        <v>0</v>
      </c>
      <c r="N11" s="129">
        <f t="shared" si="2"/>
        <v>2400000</v>
      </c>
      <c r="Q11" s="40"/>
    </row>
    <row r="12" spans="1:17" s="39" customFormat="1" ht="12.75" customHeight="1">
      <c r="A12" s="33">
        <v>7</v>
      </c>
      <c r="B12" s="29" t="s">
        <v>41</v>
      </c>
      <c r="C12" s="34" t="s">
        <v>6</v>
      </c>
      <c r="D12" s="38">
        <v>1</v>
      </c>
      <c r="E12" s="10">
        <v>80000</v>
      </c>
      <c r="F12" s="36">
        <f t="shared" si="0"/>
        <v>80000</v>
      </c>
      <c r="G12" s="36">
        <f>F12*0</f>
        <v>0</v>
      </c>
      <c r="H12" s="37">
        <f>F12*1</f>
        <v>80000</v>
      </c>
      <c r="I12" s="69"/>
      <c r="J12" s="41"/>
      <c r="K12" s="36">
        <f t="shared" si="1"/>
        <v>0</v>
      </c>
      <c r="L12" s="36">
        <f>K12*0</f>
        <v>0</v>
      </c>
      <c r="M12" s="37">
        <f>K12*1</f>
        <v>0</v>
      </c>
      <c r="N12" s="129">
        <f t="shared" si="2"/>
        <v>80000</v>
      </c>
      <c r="Q12" s="40"/>
    </row>
    <row r="13" spans="1:17" s="39" customFormat="1" ht="12.75" customHeight="1">
      <c r="A13" s="33">
        <v>8</v>
      </c>
      <c r="B13" s="29" t="s">
        <v>42</v>
      </c>
      <c r="C13" s="34" t="s">
        <v>6</v>
      </c>
      <c r="D13" s="38"/>
      <c r="E13" s="10">
        <v>40000</v>
      </c>
      <c r="F13" s="36">
        <f t="shared" si="0"/>
        <v>0</v>
      </c>
      <c r="G13" s="36">
        <f>F13*0</f>
        <v>0</v>
      </c>
      <c r="H13" s="37">
        <f>F13*1</f>
        <v>0</v>
      </c>
      <c r="I13" s="69">
        <v>1</v>
      </c>
      <c r="J13" s="41">
        <v>40000</v>
      </c>
      <c r="K13" s="36">
        <f t="shared" si="1"/>
        <v>40000</v>
      </c>
      <c r="L13" s="36">
        <f>K13*0</f>
        <v>0</v>
      </c>
      <c r="M13" s="37">
        <f>K13*1</f>
        <v>40000</v>
      </c>
      <c r="N13" s="129">
        <f t="shared" si="2"/>
        <v>40000</v>
      </c>
      <c r="Q13" s="40"/>
    </row>
    <row r="14" spans="1:17" s="39" customFormat="1" ht="12.75" customHeight="1">
      <c r="A14" s="33">
        <v>9</v>
      </c>
      <c r="B14" s="29" t="s">
        <v>7</v>
      </c>
      <c r="C14" s="34" t="s">
        <v>64</v>
      </c>
      <c r="D14" s="54">
        <v>79.622178</v>
      </c>
      <c r="E14" s="10">
        <v>5068.26</v>
      </c>
      <c r="F14" s="36">
        <f t="shared" si="0"/>
        <v>403545.89987028006</v>
      </c>
      <c r="G14" s="36">
        <f>F14*0.8</f>
        <v>322836.7198962241</v>
      </c>
      <c r="H14" s="37">
        <f>F14*0.2</f>
        <v>80709.17997405602</v>
      </c>
      <c r="I14" s="69">
        <v>6</v>
      </c>
      <c r="J14" s="41">
        <v>18150</v>
      </c>
      <c r="K14" s="36">
        <f t="shared" si="1"/>
        <v>108900</v>
      </c>
      <c r="L14" s="36">
        <f>K14*0.8</f>
        <v>87120</v>
      </c>
      <c r="M14" s="37">
        <f>K14*0.2</f>
        <v>21780</v>
      </c>
      <c r="N14" s="129">
        <f t="shared" si="2"/>
        <v>512445.89987028006</v>
      </c>
      <c r="Q14" s="40"/>
    </row>
    <row r="15" spans="1:17" s="39" customFormat="1" ht="12.75" customHeight="1">
      <c r="A15" s="33">
        <v>10</v>
      </c>
      <c r="B15" s="29" t="s">
        <v>13</v>
      </c>
      <c r="C15" s="34" t="s">
        <v>64</v>
      </c>
      <c r="D15" s="54">
        <v>202</v>
      </c>
      <c r="E15" s="10">
        <v>5068.26</v>
      </c>
      <c r="F15" s="36">
        <f t="shared" si="0"/>
        <v>1023788.52</v>
      </c>
      <c r="G15" s="36">
        <f>F15*0.8</f>
        <v>819030.8160000001</v>
      </c>
      <c r="H15" s="37">
        <f>F15*0.2</f>
        <v>204757.70400000003</v>
      </c>
      <c r="I15" s="69">
        <v>66</v>
      </c>
      <c r="J15" s="41">
        <v>18150</v>
      </c>
      <c r="K15" s="36">
        <f t="shared" si="1"/>
        <v>1197900</v>
      </c>
      <c r="L15" s="36">
        <f>K15*0.8</f>
        <v>958320</v>
      </c>
      <c r="M15" s="37">
        <f>K15*0.2</f>
        <v>239580</v>
      </c>
      <c r="N15" s="129">
        <f t="shared" si="2"/>
        <v>2221688.52</v>
      </c>
      <c r="Q15" s="40"/>
    </row>
    <row r="16" spans="1:17" s="39" customFormat="1" ht="12">
      <c r="A16" s="33">
        <v>11</v>
      </c>
      <c r="B16" s="29" t="s">
        <v>14</v>
      </c>
      <c r="C16" s="34" t="s">
        <v>64</v>
      </c>
      <c r="D16" s="54">
        <v>83</v>
      </c>
      <c r="E16" s="10">
        <v>5068.26</v>
      </c>
      <c r="F16" s="36">
        <f t="shared" si="0"/>
        <v>420665.58</v>
      </c>
      <c r="G16" s="36">
        <f>F16*0.8</f>
        <v>336532.46400000004</v>
      </c>
      <c r="H16" s="37">
        <f>F16*0.2</f>
        <v>84133.11600000001</v>
      </c>
      <c r="I16" s="69">
        <v>56</v>
      </c>
      <c r="J16" s="41">
        <v>18150</v>
      </c>
      <c r="K16" s="36">
        <f t="shared" si="1"/>
        <v>1016400</v>
      </c>
      <c r="L16" s="36">
        <f>K16*0.8</f>
        <v>813120</v>
      </c>
      <c r="M16" s="37">
        <f>K16*0.2</f>
        <v>203280</v>
      </c>
      <c r="N16" s="129">
        <f t="shared" si="2"/>
        <v>1437065.58</v>
      </c>
      <c r="O16" s="40"/>
      <c r="Q16" s="40"/>
    </row>
    <row r="17" spans="1:19" s="39" customFormat="1" ht="12">
      <c r="A17" s="33">
        <v>12</v>
      </c>
      <c r="B17" s="29" t="s">
        <v>65</v>
      </c>
      <c r="C17" s="34" t="s">
        <v>64</v>
      </c>
      <c r="D17" s="38">
        <v>365</v>
      </c>
      <c r="E17" s="10">
        <v>6050</v>
      </c>
      <c r="F17" s="36">
        <f t="shared" si="0"/>
        <v>2208250</v>
      </c>
      <c r="G17" s="36">
        <f>F17*0.8</f>
        <v>1766600</v>
      </c>
      <c r="H17" s="37">
        <f>F17*0.2</f>
        <v>441650</v>
      </c>
      <c r="I17" s="69">
        <v>128</v>
      </c>
      <c r="J17" s="41">
        <v>6050</v>
      </c>
      <c r="K17" s="36">
        <f t="shared" si="1"/>
        <v>774400</v>
      </c>
      <c r="L17" s="36">
        <f>K17*0.8</f>
        <v>619520</v>
      </c>
      <c r="M17" s="37">
        <f>K17*0.2</f>
        <v>154880</v>
      </c>
      <c r="N17" s="129">
        <f t="shared" si="2"/>
        <v>2982650</v>
      </c>
      <c r="O17" s="42"/>
      <c r="P17" s="43"/>
      <c r="Q17" s="40"/>
      <c r="S17" s="40"/>
    </row>
    <row r="18" spans="1:17" s="39" customFormat="1" ht="12">
      <c r="A18" s="33">
        <v>13</v>
      </c>
      <c r="B18" s="29" t="s">
        <v>97</v>
      </c>
      <c r="C18" s="34" t="s">
        <v>6</v>
      </c>
      <c r="D18" s="38">
        <v>114</v>
      </c>
      <c r="E18" s="10">
        <v>5000</v>
      </c>
      <c r="F18" s="36">
        <f t="shared" si="0"/>
        <v>570000</v>
      </c>
      <c r="G18" s="36">
        <f>F18*0.6</f>
        <v>342000</v>
      </c>
      <c r="H18" s="37">
        <f>F18*0.4</f>
        <v>228000</v>
      </c>
      <c r="I18" s="69">
        <v>60</v>
      </c>
      <c r="J18" s="41">
        <v>24200</v>
      </c>
      <c r="K18" s="36">
        <f t="shared" si="1"/>
        <v>1452000</v>
      </c>
      <c r="L18" s="36">
        <f>K18*0.6</f>
        <v>871200</v>
      </c>
      <c r="M18" s="37">
        <f>K18*0.4</f>
        <v>580800</v>
      </c>
      <c r="N18" s="129">
        <f t="shared" si="2"/>
        <v>2022000</v>
      </c>
      <c r="Q18" s="40"/>
    </row>
    <row r="19" spans="1:17" s="39" customFormat="1" ht="12">
      <c r="A19" s="33">
        <v>14</v>
      </c>
      <c r="B19" s="29" t="s">
        <v>40</v>
      </c>
      <c r="C19" s="34" t="s">
        <v>6</v>
      </c>
      <c r="D19" s="38">
        <v>45</v>
      </c>
      <c r="E19" s="10">
        <v>5000</v>
      </c>
      <c r="F19" s="36">
        <f t="shared" si="0"/>
        <v>225000</v>
      </c>
      <c r="G19" s="36">
        <f>F19*0.6</f>
        <v>135000</v>
      </c>
      <c r="H19" s="37">
        <f>F19*0.4</f>
        <v>90000</v>
      </c>
      <c r="I19" s="69"/>
      <c r="J19" s="41"/>
      <c r="K19" s="36">
        <f t="shared" si="1"/>
        <v>0</v>
      </c>
      <c r="L19" s="36">
        <f>K19*0.6</f>
        <v>0</v>
      </c>
      <c r="M19" s="37">
        <f>K19*0.4</f>
        <v>0</v>
      </c>
      <c r="N19" s="129">
        <f t="shared" si="2"/>
        <v>225000</v>
      </c>
      <c r="Q19" s="40"/>
    </row>
    <row r="20" spans="1:17" s="39" customFormat="1" ht="12">
      <c r="A20" s="33">
        <v>15</v>
      </c>
      <c r="B20" s="29" t="s">
        <v>98</v>
      </c>
      <c r="C20" s="34" t="s">
        <v>6</v>
      </c>
      <c r="D20" s="38">
        <v>25</v>
      </c>
      <c r="E20" s="10">
        <v>54000</v>
      </c>
      <c r="F20" s="36">
        <f t="shared" si="0"/>
        <v>1350000</v>
      </c>
      <c r="G20" s="36">
        <f>F20*0.6</f>
        <v>810000</v>
      </c>
      <c r="H20" s="37">
        <f>F20*0.4</f>
        <v>540000</v>
      </c>
      <c r="I20" s="69">
        <v>6</v>
      </c>
      <c r="J20" s="41">
        <v>121000</v>
      </c>
      <c r="K20" s="36">
        <f t="shared" si="1"/>
        <v>726000</v>
      </c>
      <c r="L20" s="36">
        <f>K20*0.6</f>
        <v>435600</v>
      </c>
      <c r="M20" s="37">
        <f>K20*0.4</f>
        <v>290400</v>
      </c>
      <c r="N20" s="129">
        <f t="shared" si="2"/>
        <v>2076000</v>
      </c>
      <c r="Q20" s="40"/>
    </row>
    <row r="21" spans="1:19" s="39" customFormat="1" ht="12">
      <c r="A21" s="33">
        <v>16</v>
      </c>
      <c r="B21" s="29" t="s">
        <v>66</v>
      </c>
      <c r="C21" s="34" t="s">
        <v>6</v>
      </c>
      <c r="D21" s="38">
        <v>80</v>
      </c>
      <c r="E21" s="10">
        <v>3000</v>
      </c>
      <c r="F21" s="36">
        <f t="shared" si="0"/>
        <v>240000</v>
      </c>
      <c r="G21" s="36">
        <f>F21*0.6</f>
        <v>144000</v>
      </c>
      <c r="H21" s="37">
        <f>F21*0.4</f>
        <v>96000</v>
      </c>
      <c r="I21" s="69">
        <v>20</v>
      </c>
      <c r="J21" s="41">
        <v>3025</v>
      </c>
      <c r="K21" s="36">
        <f t="shared" si="1"/>
        <v>60500</v>
      </c>
      <c r="L21" s="36">
        <f>K21*0.6</f>
        <v>36300</v>
      </c>
      <c r="M21" s="37">
        <f>K21*0.4</f>
        <v>24200</v>
      </c>
      <c r="N21" s="129">
        <f t="shared" si="2"/>
        <v>300500</v>
      </c>
      <c r="O21" s="42"/>
      <c r="P21" s="43"/>
      <c r="S21" s="40"/>
    </row>
    <row r="22" spans="1:17" s="21" customFormat="1" ht="12">
      <c r="A22" s="33">
        <v>17</v>
      </c>
      <c r="B22" s="29" t="s">
        <v>38</v>
      </c>
      <c r="C22" s="34" t="s">
        <v>10</v>
      </c>
      <c r="D22" s="35">
        <v>600</v>
      </c>
      <c r="E22" s="10">
        <v>54166.6666</v>
      </c>
      <c r="F22" s="36">
        <f t="shared" si="0"/>
        <v>32499999.959999997</v>
      </c>
      <c r="G22" s="36">
        <f>F22*1</f>
        <v>32499999.959999997</v>
      </c>
      <c r="H22" s="37">
        <f>F22*0</f>
        <v>0</v>
      </c>
      <c r="I22" s="69">
        <v>360</v>
      </c>
      <c r="J22" s="41">
        <v>45000</v>
      </c>
      <c r="K22" s="36">
        <f t="shared" si="1"/>
        <v>16200000</v>
      </c>
      <c r="L22" s="36">
        <f>K22*1</f>
        <v>16200000</v>
      </c>
      <c r="M22" s="37">
        <f>K22*0</f>
        <v>0</v>
      </c>
      <c r="N22" s="129">
        <f t="shared" si="2"/>
        <v>48699999.95999999</v>
      </c>
      <c r="Q22" s="22"/>
    </row>
    <row r="23" spans="1:17" s="21" customFormat="1" ht="12">
      <c r="A23" s="33">
        <v>18</v>
      </c>
      <c r="B23" s="29" t="s">
        <v>39</v>
      </c>
      <c r="C23" s="34" t="s">
        <v>10</v>
      </c>
      <c r="D23" s="35">
        <v>108</v>
      </c>
      <c r="E23" s="10">
        <v>98000</v>
      </c>
      <c r="F23" s="36">
        <f t="shared" si="0"/>
        <v>10584000</v>
      </c>
      <c r="G23" s="36">
        <f>F23*1</f>
        <v>10584000</v>
      </c>
      <c r="H23" s="37">
        <f>F23*0</f>
        <v>0</v>
      </c>
      <c r="I23" s="69"/>
      <c r="J23" s="41"/>
      <c r="K23" s="36">
        <f t="shared" si="1"/>
        <v>0</v>
      </c>
      <c r="L23" s="36">
        <f>K23*1</f>
        <v>0</v>
      </c>
      <c r="M23" s="37">
        <f>K23*0</f>
        <v>0</v>
      </c>
      <c r="N23" s="129">
        <f t="shared" si="2"/>
        <v>10584000</v>
      </c>
      <c r="O23" s="22"/>
      <c r="Q23" s="22"/>
    </row>
    <row r="24" spans="1:17" s="21" customFormat="1" ht="12" customHeight="1">
      <c r="A24" s="33">
        <v>19</v>
      </c>
      <c r="B24" s="29" t="s">
        <v>35</v>
      </c>
      <c r="C24" s="34" t="s">
        <v>10</v>
      </c>
      <c r="D24" s="35">
        <v>116</v>
      </c>
      <c r="E24" s="10">
        <v>96403.23276</v>
      </c>
      <c r="F24" s="36">
        <f t="shared" si="0"/>
        <v>11182775.00016</v>
      </c>
      <c r="G24" s="36">
        <f>F24*0.15</f>
        <v>1677416.250024</v>
      </c>
      <c r="H24" s="37">
        <f>F24*0.85</f>
        <v>9505358.750136</v>
      </c>
      <c r="I24" s="69">
        <v>39</v>
      </c>
      <c r="J24" s="41">
        <v>98000</v>
      </c>
      <c r="K24" s="36">
        <f t="shared" si="1"/>
        <v>3822000</v>
      </c>
      <c r="L24" s="36">
        <f>K24*0.15</f>
        <v>573300</v>
      </c>
      <c r="M24" s="37">
        <f>K24*0.85</f>
        <v>3248700</v>
      </c>
      <c r="N24" s="129">
        <f t="shared" si="2"/>
        <v>15004775.00016</v>
      </c>
      <c r="Q24" s="22"/>
    </row>
    <row r="25" spans="1:18" s="21" customFormat="1" ht="12.75" customHeight="1">
      <c r="A25" s="33">
        <v>20</v>
      </c>
      <c r="B25" s="29" t="s">
        <v>101</v>
      </c>
      <c r="C25" s="34" t="s">
        <v>6</v>
      </c>
      <c r="D25" s="35">
        <v>10</v>
      </c>
      <c r="E25" s="10">
        <v>112200</v>
      </c>
      <c r="F25" s="36">
        <f t="shared" si="0"/>
        <v>1122000</v>
      </c>
      <c r="G25" s="36">
        <f>F25*0.6</f>
        <v>673200</v>
      </c>
      <c r="H25" s="37">
        <f>F25*0.4</f>
        <v>448800</v>
      </c>
      <c r="I25" s="69">
        <v>7</v>
      </c>
      <c r="J25" s="41">
        <v>112200</v>
      </c>
      <c r="K25" s="36">
        <f t="shared" si="1"/>
        <v>785400</v>
      </c>
      <c r="L25" s="36">
        <f>K25*0.6</f>
        <v>471240</v>
      </c>
      <c r="M25" s="37">
        <f>K25*0.4</f>
        <v>314160</v>
      </c>
      <c r="N25" s="129">
        <f t="shared" si="2"/>
        <v>1907400</v>
      </c>
      <c r="Q25" s="22"/>
      <c r="R25" s="22"/>
    </row>
    <row r="26" spans="1:17" s="21" customFormat="1" ht="12">
      <c r="A26" s="33">
        <v>21</v>
      </c>
      <c r="B26" s="29" t="s">
        <v>22</v>
      </c>
      <c r="C26" s="34" t="s">
        <v>6</v>
      </c>
      <c r="D26" s="35">
        <v>30</v>
      </c>
      <c r="E26" s="10">
        <v>17000</v>
      </c>
      <c r="F26" s="36">
        <f t="shared" si="0"/>
        <v>510000</v>
      </c>
      <c r="G26" s="36">
        <f>F26*0.6</f>
        <v>306000</v>
      </c>
      <c r="H26" s="37">
        <f>F26*0.4</f>
        <v>204000</v>
      </c>
      <c r="I26" s="69">
        <v>12</v>
      </c>
      <c r="J26" s="41">
        <v>19602</v>
      </c>
      <c r="K26" s="36">
        <f t="shared" si="1"/>
        <v>235224</v>
      </c>
      <c r="L26" s="36">
        <f>K26*0.6</f>
        <v>141134.4</v>
      </c>
      <c r="M26" s="37">
        <f>K26*0.4</f>
        <v>94089.6</v>
      </c>
      <c r="N26" s="129">
        <f t="shared" si="2"/>
        <v>745224</v>
      </c>
      <c r="O26" s="22"/>
      <c r="Q26" s="22"/>
    </row>
    <row r="27" spans="1:17" s="21" customFormat="1" ht="12.75" customHeight="1">
      <c r="A27" s="33">
        <v>22</v>
      </c>
      <c r="B27" s="29" t="s">
        <v>8</v>
      </c>
      <c r="C27" s="34" t="s">
        <v>6</v>
      </c>
      <c r="D27" s="35">
        <v>30</v>
      </c>
      <c r="E27" s="10">
        <v>9000</v>
      </c>
      <c r="F27" s="36">
        <f t="shared" si="0"/>
        <v>270000</v>
      </c>
      <c r="G27" s="36">
        <f>F27*0.6</f>
        <v>162000</v>
      </c>
      <c r="H27" s="37">
        <f>F27*0.4</f>
        <v>108000</v>
      </c>
      <c r="I27" s="69">
        <v>29</v>
      </c>
      <c r="J27" s="41">
        <v>9000</v>
      </c>
      <c r="K27" s="36">
        <f t="shared" si="1"/>
        <v>261000</v>
      </c>
      <c r="L27" s="36">
        <f>K27*0.6</f>
        <v>156600</v>
      </c>
      <c r="M27" s="37">
        <f>K27*0.4</f>
        <v>104400</v>
      </c>
      <c r="N27" s="129">
        <f t="shared" si="2"/>
        <v>531000</v>
      </c>
      <c r="Q27" s="22"/>
    </row>
    <row r="28" spans="1:17" s="21" customFormat="1" ht="12">
      <c r="A28" s="33">
        <v>23</v>
      </c>
      <c r="B28" s="29" t="s">
        <v>9</v>
      </c>
      <c r="C28" s="34" t="s">
        <v>6</v>
      </c>
      <c r="D28" s="35">
        <v>30</v>
      </c>
      <c r="E28" s="10">
        <v>12000</v>
      </c>
      <c r="F28" s="36">
        <f t="shared" si="0"/>
        <v>360000</v>
      </c>
      <c r="G28" s="36">
        <f>F28*0.6</f>
        <v>216000</v>
      </c>
      <c r="H28" s="37">
        <f>F28*0.4</f>
        <v>144000</v>
      </c>
      <c r="I28" s="69">
        <v>11</v>
      </c>
      <c r="J28" s="41">
        <v>11800</v>
      </c>
      <c r="K28" s="36">
        <f t="shared" si="1"/>
        <v>129800</v>
      </c>
      <c r="L28" s="36">
        <f>K28*0.6</f>
        <v>77880</v>
      </c>
      <c r="M28" s="37">
        <f>K28*0.4</f>
        <v>51920</v>
      </c>
      <c r="N28" s="129">
        <f t="shared" si="2"/>
        <v>489800</v>
      </c>
      <c r="Q28" s="22"/>
    </row>
    <row r="29" spans="1:17" s="21" customFormat="1" ht="12">
      <c r="A29" s="33">
        <v>24</v>
      </c>
      <c r="B29" s="29" t="s">
        <v>1</v>
      </c>
      <c r="C29" s="34" t="s">
        <v>64</v>
      </c>
      <c r="D29" s="35"/>
      <c r="E29" s="10">
        <v>44000</v>
      </c>
      <c r="F29" s="36">
        <f t="shared" si="0"/>
        <v>0</v>
      </c>
      <c r="G29" s="36">
        <f>F29*0.7</f>
        <v>0</v>
      </c>
      <c r="H29" s="37">
        <f>G29*0.3</f>
        <v>0</v>
      </c>
      <c r="I29" s="69">
        <v>30</v>
      </c>
      <c r="J29" s="41">
        <v>96800</v>
      </c>
      <c r="K29" s="36">
        <f t="shared" si="1"/>
        <v>2904000</v>
      </c>
      <c r="L29" s="36">
        <f>K29*0.7</f>
        <v>2032799.9999999998</v>
      </c>
      <c r="M29" s="37">
        <f>L29*0.3</f>
        <v>609839.9999999999</v>
      </c>
      <c r="N29" s="129">
        <f t="shared" si="2"/>
        <v>2904000</v>
      </c>
      <c r="Q29" s="22"/>
    </row>
    <row r="30" spans="1:17" s="21" customFormat="1" ht="12">
      <c r="A30" s="33">
        <v>25</v>
      </c>
      <c r="B30" s="29" t="s">
        <v>2</v>
      </c>
      <c r="C30" s="34" t="s">
        <v>64</v>
      </c>
      <c r="D30" s="35"/>
      <c r="E30" s="10">
        <v>44000</v>
      </c>
      <c r="F30" s="36">
        <f t="shared" si="0"/>
        <v>0</v>
      </c>
      <c r="G30" s="36">
        <f>F30*0.7</f>
        <v>0</v>
      </c>
      <c r="H30" s="37">
        <f>G30*0.3</f>
        <v>0</v>
      </c>
      <c r="I30" s="69">
        <v>10</v>
      </c>
      <c r="J30" s="41">
        <v>96800</v>
      </c>
      <c r="K30" s="36">
        <f t="shared" si="1"/>
        <v>968000</v>
      </c>
      <c r="L30" s="36">
        <f>K30*0.7</f>
        <v>677600</v>
      </c>
      <c r="M30" s="37">
        <f>L30*0.3</f>
        <v>203280</v>
      </c>
      <c r="N30" s="129">
        <f t="shared" si="2"/>
        <v>968000</v>
      </c>
      <c r="Q30" s="22"/>
    </row>
    <row r="31" spans="1:19" s="21" customFormat="1" ht="12">
      <c r="A31" s="33">
        <v>26</v>
      </c>
      <c r="B31" s="29" t="s">
        <v>67</v>
      </c>
      <c r="C31" s="34" t="s">
        <v>64</v>
      </c>
      <c r="D31" s="38">
        <v>10</v>
      </c>
      <c r="E31" s="10">
        <v>145000</v>
      </c>
      <c r="F31" s="36">
        <f t="shared" si="0"/>
        <v>1450000</v>
      </c>
      <c r="G31" s="36">
        <f>F31*0</f>
        <v>0</v>
      </c>
      <c r="H31" s="37">
        <f>F31*1</f>
        <v>1450000</v>
      </c>
      <c r="I31" s="69">
        <v>6</v>
      </c>
      <c r="J31" s="41">
        <v>145200</v>
      </c>
      <c r="K31" s="36">
        <f t="shared" si="1"/>
        <v>871200</v>
      </c>
      <c r="L31" s="36">
        <f>K31*0</f>
        <v>0</v>
      </c>
      <c r="M31" s="37">
        <f>K31*1</f>
        <v>871200</v>
      </c>
      <c r="N31" s="129">
        <f t="shared" si="2"/>
        <v>2321200</v>
      </c>
      <c r="O31" s="42"/>
      <c r="P31" s="43"/>
      <c r="S31" s="22"/>
    </row>
    <row r="32" spans="1:17" s="21" customFormat="1" ht="12">
      <c r="A32" s="33">
        <v>27</v>
      </c>
      <c r="B32" s="29" t="s">
        <v>99</v>
      </c>
      <c r="C32" s="34" t="s">
        <v>25</v>
      </c>
      <c r="D32" s="35">
        <v>523</v>
      </c>
      <c r="E32" s="10">
        <v>2200</v>
      </c>
      <c r="F32" s="36">
        <f t="shared" si="0"/>
        <v>1150600</v>
      </c>
      <c r="G32" s="36">
        <f aca="true" t="shared" si="3" ref="G32:G39">F32*0.6</f>
        <v>690360</v>
      </c>
      <c r="H32" s="37">
        <f aca="true" t="shared" si="4" ref="H32:H39">F32*0.4</f>
        <v>460240</v>
      </c>
      <c r="I32" s="69">
        <v>340</v>
      </c>
      <c r="J32" s="41">
        <v>1100</v>
      </c>
      <c r="K32" s="36">
        <f t="shared" si="1"/>
        <v>374000</v>
      </c>
      <c r="L32" s="36">
        <f aca="true" t="shared" si="5" ref="L32:L39">K32*0.6</f>
        <v>224400</v>
      </c>
      <c r="M32" s="37">
        <f aca="true" t="shared" si="6" ref="M32:M39">K32*0.4</f>
        <v>149600</v>
      </c>
      <c r="N32" s="129">
        <f t="shared" si="2"/>
        <v>1524600</v>
      </c>
      <c r="Q32" s="22"/>
    </row>
    <row r="33" spans="1:17" s="21" customFormat="1" ht="12">
      <c r="A33" s="33">
        <v>28</v>
      </c>
      <c r="B33" s="29" t="s">
        <v>60</v>
      </c>
      <c r="C33" s="34" t="s">
        <v>19</v>
      </c>
      <c r="D33" s="35"/>
      <c r="E33" s="10"/>
      <c r="F33" s="36">
        <f t="shared" si="0"/>
        <v>0</v>
      </c>
      <c r="G33" s="36">
        <f t="shared" si="3"/>
        <v>0</v>
      </c>
      <c r="H33" s="37">
        <f t="shared" si="4"/>
        <v>0</v>
      </c>
      <c r="I33" s="69">
        <v>90</v>
      </c>
      <c r="J33" s="41">
        <v>9075</v>
      </c>
      <c r="K33" s="36">
        <f t="shared" si="1"/>
        <v>816750</v>
      </c>
      <c r="L33" s="36">
        <f t="shared" si="5"/>
        <v>490050</v>
      </c>
      <c r="M33" s="37">
        <f t="shared" si="6"/>
        <v>326700</v>
      </c>
      <c r="N33" s="129">
        <f t="shared" si="2"/>
        <v>816750</v>
      </c>
      <c r="Q33" s="22"/>
    </row>
    <row r="34" spans="1:17" s="21" customFormat="1" ht="12">
      <c r="A34" s="33">
        <v>29</v>
      </c>
      <c r="B34" s="29" t="s">
        <v>3</v>
      </c>
      <c r="C34" s="34" t="s">
        <v>19</v>
      </c>
      <c r="D34" s="35"/>
      <c r="E34" s="10">
        <v>2400</v>
      </c>
      <c r="F34" s="36">
        <f t="shared" si="0"/>
        <v>0</v>
      </c>
      <c r="G34" s="36">
        <f t="shared" si="3"/>
        <v>0</v>
      </c>
      <c r="H34" s="37">
        <f t="shared" si="4"/>
        <v>0</v>
      </c>
      <c r="I34" s="69">
        <v>20</v>
      </c>
      <c r="J34" s="41">
        <v>2400</v>
      </c>
      <c r="K34" s="36">
        <f t="shared" si="1"/>
        <v>48000</v>
      </c>
      <c r="L34" s="36">
        <f t="shared" si="5"/>
        <v>28800</v>
      </c>
      <c r="M34" s="37">
        <f t="shared" si="6"/>
        <v>19200</v>
      </c>
      <c r="N34" s="129">
        <f t="shared" si="2"/>
        <v>48000</v>
      </c>
      <c r="Q34" s="22"/>
    </row>
    <row r="35" spans="1:17" s="21" customFormat="1" ht="12" customHeight="1" hidden="1">
      <c r="A35" s="33">
        <v>30</v>
      </c>
      <c r="B35" s="29" t="s">
        <v>16</v>
      </c>
      <c r="C35" s="34" t="s">
        <v>6</v>
      </c>
      <c r="D35" s="35"/>
      <c r="E35" s="10">
        <v>50000</v>
      </c>
      <c r="F35" s="36">
        <f t="shared" si="0"/>
        <v>0</v>
      </c>
      <c r="G35" s="36">
        <f t="shared" si="3"/>
        <v>0</v>
      </c>
      <c r="H35" s="37">
        <f t="shared" si="4"/>
        <v>0</v>
      </c>
      <c r="I35" s="69"/>
      <c r="J35" s="41"/>
      <c r="K35" s="36">
        <f t="shared" si="1"/>
        <v>0</v>
      </c>
      <c r="L35" s="36">
        <f t="shared" si="5"/>
        <v>0</v>
      </c>
      <c r="M35" s="37">
        <f t="shared" si="6"/>
        <v>0</v>
      </c>
      <c r="N35" s="129">
        <f t="shared" si="2"/>
        <v>0</v>
      </c>
      <c r="Q35" s="22"/>
    </row>
    <row r="36" spans="1:17" s="39" customFormat="1" ht="12">
      <c r="A36" s="33">
        <v>31</v>
      </c>
      <c r="B36" s="29" t="s">
        <v>102</v>
      </c>
      <c r="C36" s="34" t="s">
        <v>6</v>
      </c>
      <c r="D36" s="38">
        <v>6000</v>
      </c>
      <c r="E36" s="10">
        <v>11.92</v>
      </c>
      <c r="F36" s="36">
        <f t="shared" si="0"/>
        <v>71520</v>
      </c>
      <c r="G36" s="36">
        <f t="shared" si="3"/>
        <v>42912</v>
      </c>
      <c r="H36" s="37">
        <f t="shared" si="4"/>
        <v>28608</v>
      </c>
      <c r="I36" s="69">
        <v>3000</v>
      </c>
      <c r="J36" s="41">
        <v>18.15</v>
      </c>
      <c r="K36" s="36">
        <f t="shared" si="1"/>
        <v>54449.99999999999</v>
      </c>
      <c r="L36" s="36">
        <f t="shared" si="5"/>
        <v>32669.999999999993</v>
      </c>
      <c r="M36" s="37">
        <f t="shared" si="6"/>
        <v>21780</v>
      </c>
      <c r="N36" s="129">
        <f t="shared" si="2"/>
        <v>125970</v>
      </c>
      <c r="Q36" s="40"/>
    </row>
    <row r="37" spans="1:17" s="21" customFormat="1" ht="12">
      <c r="A37" s="33">
        <v>32</v>
      </c>
      <c r="B37" s="29" t="s">
        <v>29</v>
      </c>
      <c r="C37" s="34" t="s">
        <v>6</v>
      </c>
      <c r="D37" s="35">
        <v>600</v>
      </c>
      <c r="E37" s="10">
        <v>240</v>
      </c>
      <c r="F37" s="36">
        <f t="shared" si="0"/>
        <v>144000</v>
      </c>
      <c r="G37" s="36">
        <f t="shared" si="3"/>
        <v>86400</v>
      </c>
      <c r="H37" s="37">
        <f t="shared" si="4"/>
        <v>57600</v>
      </c>
      <c r="I37" s="69"/>
      <c r="J37" s="41"/>
      <c r="K37" s="36">
        <f t="shared" si="1"/>
        <v>0</v>
      </c>
      <c r="L37" s="36">
        <f t="shared" si="5"/>
        <v>0</v>
      </c>
      <c r="M37" s="37">
        <f t="shared" si="6"/>
        <v>0</v>
      </c>
      <c r="N37" s="129">
        <f t="shared" si="2"/>
        <v>144000</v>
      </c>
      <c r="Q37" s="22"/>
    </row>
    <row r="38" spans="1:17" s="21" customFormat="1" ht="12">
      <c r="A38" s="33">
        <v>33</v>
      </c>
      <c r="B38" s="29" t="s">
        <v>23</v>
      </c>
      <c r="C38" s="34" t="s">
        <v>6</v>
      </c>
      <c r="D38" s="35">
        <v>1000</v>
      </c>
      <c r="E38" s="10">
        <v>2.5</v>
      </c>
      <c r="F38" s="36">
        <f t="shared" si="0"/>
        <v>2500</v>
      </c>
      <c r="G38" s="36">
        <f t="shared" si="3"/>
        <v>1500</v>
      </c>
      <c r="H38" s="37">
        <f t="shared" si="4"/>
        <v>1000</v>
      </c>
      <c r="I38" s="69"/>
      <c r="J38" s="41"/>
      <c r="K38" s="36">
        <f t="shared" si="1"/>
        <v>0</v>
      </c>
      <c r="L38" s="36">
        <f t="shared" si="5"/>
        <v>0</v>
      </c>
      <c r="M38" s="37">
        <f t="shared" si="6"/>
        <v>0</v>
      </c>
      <c r="N38" s="129">
        <f t="shared" si="2"/>
        <v>2500</v>
      </c>
      <c r="Q38" s="22"/>
    </row>
    <row r="39" spans="1:17" s="21" customFormat="1" ht="12">
      <c r="A39" s="33">
        <v>34</v>
      </c>
      <c r="B39" s="29" t="s">
        <v>30</v>
      </c>
      <c r="C39" s="34" t="s">
        <v>6</v>
      </c>
      <c r="D39" s="35">
        <v>1</v>
      </c>
      <c r="E39" s="10">
        <v>150000</v>
      </c>
      <c r="F39" s="36">
        <f t="shared" si="0"/>
        <v>150000</v>
      </c>
      <c r="G39" s="36">
        <f t="shared" si="3"/>
        <v>90000</v>
      </c>
      <c r="H39" s="37">
        <f t="shared" si="4"/>
        <v>60000</v>
      </c>
      <c r="I39" s="69"/>
      <c r="J39" s="41"/>
      <c r="K39" s="36">
        <f t="shared" si="1"/>
        <v>0</v>
      </c>
      <c r="L39" s="36">
        <f t="shared" si="5"/>
        <v>0</v>
      </c>
      <c r="M39" s="37">
        <f t="shared" si="6"/>
        <v>0</v>
      </c>
      <c r="N39" s="129">
        <f t="shared" si="2"/>
        <v>150000</v>
      </c>
      <c r="Q39" s="22"/>
    </row>
    <row r="40" spans="1:17" s="21" customFormat="1" ht="14.25" customHeight="1">
      <c r="A40" s="33">
        <v>35</v>
      </c>
      <c r="B40" s="29" t="s">
        <v>82</v>
      </c>
      <c r="C40" s="34" t="s">
        <v>6</v>
      </c>
      <c r="D40" s="35">
        <v>10</v>
      </c>
      <c r="E40" s="10">
        <f>30000*12*2</f>
        <v>720000</v>
      </c>
      <c r="F40" s="36">
        <f>9*E40+192000</f>
        <v>6672000</v>
      </c>
      <c r="G40" s="36">
        <f>F40*0.5</f>
        <v>3336000</v>
      </c>
      <c r="H40" s="37">
        <f>F40*0.5</f>
        <v>3336000</v>
      </c>
      <c r="I40" s="69">
        <v>10</v>
      </c>
      <c r="J40" s="41">
        <v>150000</v>
      </c>
      <c r="K40" s="36">
        <f t="shared" si="1"/>
        <v>1500000</v>
      </c>
      <c r="L40" s="36">
        <f>K40*0.5</f>
        <v>750000</v>
      </c>
      <c r="M40" s="37">
        <f>K40*0.5</f>
        <v>750000</v>
      </c>
      <c r="N40" s="129">
        <f t="shared" si="2"/>
        <v>8172000</v>
      </c>
      <c r="Q40" s="22"/>
    </row>
    <row r="41" spans="1:17" s="21" customFormat="1" ht="12">
      <c r="A41" s="33">
        <v>36</v>
      </c>
      <c r="B41" s="29" t="s">
        <v>100</v>
      </c>
      <c r="C41" s="34" t="s">
        <v>6</v>
      </c>
      <c r="D41" s="35">
        <v>22</v>
      </c>
      <c r="E41" s="10">
        <v>60802.5</v>
      </c>
      <c r="F41" s="36">
        <f t="shared" si="0"/>
        <v>1337655</v>
      </c>
      <c r="G41" s="36">
        <f>F41*1</f>
        <v>1337655</v>
      </c>
      <c r="H41" s="37">
        <f>F41*0</f>
        <v>0</v>
      </c>
      <c r="I41" s="69">
        <v>4</v>
      </c>
      <c r="J41" s="41">
        <v>72600</v>
      </c>
      <c r="K41" s="36">
        <f t="shared" si="1"/>
        <v>290400</v>
      </c>
      <c r="L41" s="36">
        <f>K41*1</f>
        <v>290400</v>
      </c>
      <c r="M41" s="37">
        <f>K41*0</f>
        <v>0</v>
      </c>
      <c r="N41" s="129">
        <f t="shared" si="2"/>
        <v>1628055</v>
      </c>
      <c r="Q41" s="22"/>
    </row>
    <row r="42" spans="1:17" s="21" customFormat="1" ht="12">
      <c r="A42" s="33">
        <v>37</v>
      </c>
      <c r="B42" s="29" t="s">
        <v>21</v>
      </c>
      <c r="C42" s="34" t="s">
        <v>6</v>
      </c>
      <c r="D42" s="35">
        <v>16</v>
      </c>
      <c r="E42" s="10">
        <v>600.9</v>
      </c>
      <c r="F42" s="36">
        <f t="shared" si="0"/>
        <v>9614.4</v>
      </c>
      <c r="G42" s="36">
        <f>F42*1</f>
        <v>9614.4</v>
      </c>
      <c r="H42" s="37">
        <f>F42*0</f>
        <v>0</v>
      </c>
      <c r="I42" s="69">
        <v>1</v>
      </c>
      <c r="J42" s="41">
        <v>605</v>
      </c>
      <c r="K42" s="36">
        <f t="shared" si="1"/>
        <v>605</v>
      </c>
      <c r="L42" s="36">
        <f>K42*1</f>
        <v>605</v>
      </c>
      <c r="M42" s="37">
        <f>K42*0</f>
        <v>0</v>
      </c>
      <c r="N42" s="129">
        <f t="shared" si="2"/>
        <v>10219.4</v>
      </c>
      <c r="Q42" s="22"/>
    </row>
    <row r="43" spans="1:17" s="21" customFormat="1" ht="12">
      <c r="A43" s="33">
        <v>38</v>
      </c>
      <c r="B43" s="29" t="s">
        <v>17</v>
      </c>
      <c r="C43" s="34" t="s">
        <v>6</v>
      </c>
      <c r="D43" s="35">
        <v>6</v>
      </c>
      <c r="E43" s="44">
        <v>1100000</v>
      </c>
      <c r="F43" s="36">
        <f t="shared" si="0"/>
        <v>6600000</v>
      </c>
      <c r="G43" s="36">
        <f>F43*0</f>
        <v>0</v>
      </c>
      <c r="H43" s="37">
        <f>F43*1</f>
        <v>6600000</v>
      </c>
      <c r="I43" s="69">
        <v>1</v>
      </c>
      <c r="J43" s="41">
        <v>1210000</v>
      </c>
      <c r="K43" s="36">
        <f t="shared" si="1"/>
        <v>1210000</v>
      </c>
      <c r="L43" s="36">
        <f>K43*0</f>
        <v>0</v>
      </c>
      <c r="M43" s="37">
        <f>K43*1</f>
        <v>1210000</v>
      </c>
      <c r="N43" s="129">
        <f t="shared" si="2"/>
        <v>7810000</v>
      </c>
      <c r="Q43" s="22"/>
    </row>
    <row r="44" spans="1:17" s="21" customFormat="1" ht="12">
      <c r="A44" s="33">
        <v>39</v>
      </c>
      <c r="B44" s="29" t="s">
        <v>36</v>
      </c>
      <c r="C44" s="34" t="s">
        <v>6</v>
      </c>
      <c r="D44" s="35">
        <v>2</v>
      </c>
      <c r="E44" s="44">
        <v>2100000</v>
      </c>
      <c r="F44" s="36">
        <f t="shared" si="0"/>
        <v>4200000</v>
      </c>
      <c r="G44" s="36">
        <f>F44*0</f>
        <v>0</v>
      </c>
      <c r="H44" s="37">
        <f>F44*1</f>
        <v>4200000</v>
      </c>
      <c r="I44" s="69"/>
      <c r="J44" s="41"/>
      <c r="K44" s="36">
        <f t="shared" si="1"/>
        <v>0</v>
      </c>
      <c r="L44" s="36">
        <f>K44*0</f>
        <v>0</v>
      </c>
      <c r="M44" s="37">
        <f>K44*1</f>
        <v>0</v>
      </c>
      <c r="N44" s="129">
        <f t="shared" si="2"/>
        <v>4200000</v>
      </c>
      <c r="Q44" s="22"/>
    </row>
    <row r="45" spans="1:17" s="21" customFormat="1" ht="12">
      <c r="A45" s="33">
        <v>40</v>
      </c>
      <c r="B45" s="29" t="s">
        <v>18</v>
      </c>
      <c r="C45" s="34" t="s">
        <v>6</v>
      </c>
      <c r="D45" s="45">
        <v>10</v>
      </c>
      <c r="E45" s="10">
        <v>60000</v>
      </c>
      <c r="F45" s="36">
        <f t="shared" si="0"/>
        <v>600000</v>
      </c>
      <c r="G45" s="36">
        <f>F45*0.3</f>
        <v>180000</v>
      </c>
      <c r="H45" s="37">
        <f>F45*0.7</f>
        <v>420000</v>
      </c>
      <c r="I45" s="69">
        <v>1</v>
      </c>
      <c r="J45" s="41">
        <v>60000</v>
      </c>
      <c r="K45" s="36">
        <f t="shared" si="1"/>
        <v>60000</v>
      </c>
      <c r="L45" s="36">
        <f>K45*0.3</f>
        <v>18000</v>
      </c>
      <c r="M45" s="37">
        <f>K45*0.7</f>
        <v>42000</v>
      </c>
      <c r="N45" s="129">
        <f t="shared" si="2"/>
        <v>660000</v>
      </c>
      <c r="Q45" s="22"/>
    </row>
    <row r="46" spans="1:17" s="21" customFormat="1" ht="12">
      <c r="A46" s="33">
        <v>41</v>
      </c>
      <c r="B46" s="29" t="s">
        <v>24</v>
      </c>
      <c r="C46" s="34" t="s">
        <v>6</v>
      </c>
      <c r="D46" s="45">
        <v>50</v>
      </c>
      <c r="E46" s="10">
        <v>5000</v>
      </c>
      <c r="F46" s="36">
        <f t="shared" si="0"/>
        <v>250000</v>
      </c>
      <c r="G46" s="36">
        <f>F46*0.6</f>
        <v>150000</v>
      </c>
      <c r="H46" s="37">
        <f>F46*0.4</f>
        <v>100000</v>
      </c>
      <c r="I46" s="69">
        <v>12</v>
      </c>
      <c r="J46" s="41">
        <v>12114.4</v>
      </c>
      <c r="K46" s="36">
        <f t="shared" si="1"/>
        <v>145372.8</v>
      </c>
      <c r="L46" s="36">
        <f>K46*0.6</f>
        <v>87223.68</v>
      </c>
      <c r="M46" s="37">
        <f>K46*0.4</f>
        <v>58149.119999999995</v>
      </c>
      <c r="N46" s="129">
        <f t="shared" si="2"/>
        <v>395372.8</v>
      </c>
      <c r="Q46" s="22"/>
    </row>
    <row r="47" spans="1:17" s="21" customFormat="1" ht="12.75" customHeight="1">
      <c r="A47" s="33">
        <v>42</v>
      </c>
      <c r="B47" s="29" t="s">
        <v>54</v>
      </c>
      <c r="C47" s="34" t="s">
        <v>6</v>
      </c>
      <c r="D47" s="45">
        <v>2</v>
      </c>
      <c r="E47" s="10">
        <v>50000</v>
      </c>
      <c r="F47" s="36">
        <f t="shared" si="0"/>
        <v>100000</v>
      </c>
      <c r="G47" s="36">
        <f>F47*1</f>
        <v>100000</v>
      </c>
      <c r="H47" s="37">
        <f>F47*0</f>
        <v>0</v>
      </c>
      <c r="I47" s="69">
        <v>1</v>
      </c>
      <c r="J47" s="41">
        <v>150000</v>
      </c>
      <c r="K47" s="36">
        <f t="shared" si="1"/>
        <v>150000</v>
      </c>
      <c r="L47" s="36">
        <f>K47*1</f>
        <v>150000</v>
      </c>
      <c r="M47" s="37">
        <f>K47*0</f>
        <v>0</v>
      </c>
      <c r="N47" s="129">
        <f t="shared" si="2"/>
        <v>250000</v>
      </c>
      <c r="Q47" s="22"/>
    </row>
    <row r="48" spans="1:17" s="21" customFormat="1" ht="12.75" customHeight="1">
      <c r="A48" s="33">
        <v>43</v>
      </c>
      <c r="B48" s="29" t="s">
        <v>55</v>
      </c>
      <c r="C48" s="34" t="s">
        <v>6</v>
      </c>
      <c r="D48" s="45">
        <v>3</v>
      </c>
      <c r="E48" s="10">
        <v>50000</v>
      </c>
      <c r="F48" s="36">
        <f t="shared" si="0"/>
        <v>150000</v>
      </c>
      <c r="G48" s="36">
        <f>F48*0.2</f>
        <v>30000</v>
      </c>
      <c r="H48" s="37">
        <f>F48*0.8</f>
        <v>120000</v>
      </c>
      <c r="I48" s="69"/>
      <c r="J48" s="41"/>
      <c r="K48" s="36">
        <f t="shared" si="1"/>
        <v>0</v>
      </c>
      <c r="L48" s="36">
        <f>K48*0.2</f>
        <v>0</v>
      </c>
      <c r="M48" s="37">
        <f>K48*0.8</f>
        <v>0</v>
      </c>
      <c r="N48" s="129">
        <f t="shared" si="2"/>
        <v>150000</v>
      </c>
      <c r="Q48" s="22"/>
    </row>
    <row r="49" spans="1:17" s="21" customFormat="1" ht="12">
      <c r="A49" s="33">
        <v>44</v>
      </c>
      <c r="B49" s="29" t="s">
        <v>15</v>
      </c>
      <c r="C49" s="34" t="s">
        <v>6</v>
      </c>
      <c r="D49" s="45">
        <v>5</v>
      </c>
      <c r="E49" s="10">
        <v>100000</v>
      </c>
      <c r="F49" s="36">
        <f t="shared" si="0"/>
        <v>500000</v>
      </c>
      <c r="G49" s="36">
        <f>F49*0</f>
        <v>0</v>
      </c>
      <c r="H49" s="37">
        <f>F49*1</f>
        <v>500000</v>
      </c>
      <c r="I49" s="69">
        <v>5</v>
      </c>
      <c r="J49" s="41">
        <v>100000</v>
      </c>
      <c r="K49" s="36">
        <f t="shared" si="1"/>
        <v>500000</v>
      </c>
      <c r="L49" s="36">
        <f>K49*0</f>
        <v>0</v>
      </c>
      <c r="M49" s="37">
        <f>K49*1</f>
        <v>500000</v>
      </c>
      <c r="N49" s="129">
        <f t="shared" si="2"/>
        <v>1000000</v>
      </c>
      <c r="Q49" s="22"/>
    </row>
    <row r="50" spans="1:17" s="21" customFormat="1" ht="12">
      <c r="A50" s="33">
        <v>45</v>
      </c>
      <c r="B50" s="29" t="s">
        <v>4</v>
      </c>
      <c r="C50" s="34" t="s">
        <v>6</v>
      </c>
      <c r="D50" s="45">
        <v>5</v>
      </c>
      <c r="E50" s="10">
        <v>50000</v>
      </c>
      <c r="F50" s="36">
        <f t="shared" si="0"/>
        <v>250000</v>
      </c>
      <c r="G50" s="36">
        <f>F50*0</f>
        <v>0</v>
      </c>
      <c r="H50" s="37">
        <f>F50*1</f>
        <v>250000</v>
      </c>
      <c r="I50" s="69">
        <v>5</v>
      </c>
      <c r="J50" s="41">
        <v>50000</v>
      </c>
      <c r="K50" s="36">
        <f t="shared" si="1"/>
        <v>250000</v>
      </c>
      <c r="L50" s="36">
        <f>K50*0</f>
        <v>0</v>
      </c>
      <c r="M50" s="37">
        <f>K50*1</f>
        <v>250000</v>
      </c>
      <c r="N50" s="129">
        <f t="shared" si="2"/>
        <v>500000</v>
      </c>
      <c r="Q50" s="22"/>
    </row>
    <row r="51" spans="1:17" s="21" customFormat="1" ht="12" customHeight="1" hidden="1">
      <c r="A51" s="33">
        <v>46</v>
      </c>
      <c r="B51" s="29" t="s">
        <v>5</v>
      </c>
      <c r="C51" s="34" t="s">
        <v>6</v>
      </c>
      <c r="D51" s="45"/>
      <c r="E51" s="10">
        <v>50000</v>
      </c>
      <c r="F51" s="36">
        <f t="shared" si="0"/>
        <v>0</v>
      </c>
      <c r="G51" s="36">
        <f>F51*0</f>
        <v>0</v>
      </c>
      <c r="H51" s="37">
        <f>F51*1</f>
        <v>0</v>
      </c>
      <c r="I51" s="69"/>
      <c r="J51" s="41"/>
      <c r="K51" s="36">
        <f t="shared" si="1"/>
        <v>0</v>
      </c>
      <c r="L51" s="36">
        <f>K51*0</f>
        <v>0</v>
      </c>
      <c r="M51" s="37">
        <f>K51*1</f>
        <v>0</v>
      </c>
      <c r="N51" s="129">
        <f t="shared" si="2"/>
        <v>0</v>
      </c>
      <c r="Q51" s="22"/>
    </row>
    <row r="52" spans="1:17" s="21" customFormat="1" ht="12" customHeight="1" hidden="1">
      <c r="A52" s="33">
        <v>47</v>
      </c>
      <c r="B52" s="29" t="s">
        <v>28</v>
      </c>
      <c r="C52" s="34" t="s">
        <v>6</v>
      </c>
      <c r="D52" s="45"/>
      <c r="E52" s="10">
        <v>400000</v>
      </c>
      <c r="F52" s="36">
        <f t="shared" si="0"/>
        <v>0</v>
      </c>
      <c r="G52" s="36">
        <f>F52*0</f>
        <v>0</v>
      </c>
      <c r="H52" s="37">
        <f>F52*1</f>
        <v>0</v>
      </c>
      <c r="I52" s="69"/>
      <c r="J52" s="41"/>
      <c r="K52" s="36">
        <f t="shared" si="1"/>
        <v>0</v>
      </c>
      <c r="L52" s="36">
        <f>K52*0</f>
        <v>0</v>
      </c>
      <c r="M52" s="37">
        <f>K52*1</f>
        <v>0</v>
      </c>
      <c r="N52" s="129">
        <f t="shared" si="2"/>
        <v>0</v>
      </c>
      <c r="Q52" s="22"/>
    </row>
    <row r="53" spans="1:19" s="21" customFormat="1" ht="12">
      <c r="A53" s="33">
        <v>48</v>
      </c>
      <c r="B53" s="29" t="s">
        <v>63</v>
      </c>
      <c r="C53" s="34" t="s">
        <v>6</v>
      </c>
      <c r="D53" s="46"/>
      <c r="E53" s="10"/>
      <c r="F53" s="36">
        <f t="shared" si="0"/>
        <v>0</v>
      </c>
      <c r="G53" s="36">
        <f>F53*0</f>
        <v>0</v>
      </c>
      <c r="H53" s="37">
        <f>F53*1</f>
        <v>0</v>
      </c>
      <c r="I53" s="69">
        <v>5</v>
      </c>
      <c r="J53" s="41">
        <v>150000</v>
      </c>
      <c r="K53" s="36">
        <f t="shared" si="1"/>
        <v>750000</v>
      </c>
      <c r="L53" s="36">
        <f>K53*0</f>
        <v>0</v>
      </c>
      <c r="M53" s="37">
        <f>K53*1</f>
        <v>750000</v>
      </c>
      <c r="N53" s="129">
        <f t="shared" si="2"/>
        <v>750000</v>
      </c>
      <c r="O53" s="47"/>
      <c r="P53" s="48"/>
      <c r="S53" s="22"/>
    </row>
    <row r="54" spans="1:17" s="21" customFormat="1" ht="12">
      <c r="A54" s="33">
        <v>49</v>
      </c>
      <c r="B54" s="29" t="s">
        <v>27</v>
      </c>
      <c r="C54" s="34" t="s">
        <v>6</v>
      </c>
      <c r="D54" s="45">
        <v>2</v>
      </c>
      <c r="E54" s="10">
        <v>220000</v>
      </c>
      <c r="F54" s="36">
        <f t="shared" si="0"/>
        <v>440000</v>
      </c>
      <c r="G54" s="36">
        <f>F54*0.7</f>
        <v>308000</v>
      </c>
      <c r="H54" s="37">
        <f>F54*0.3</f>
        <v>132000</v>
      </c>
      <c r="I54" s="69"/>
      <c r="J54" s="41"/>
      <c r="K54" s="36">
        <f t="shared" si="1"/>
        <v>0</v>
      </c>
      <c r="L54" s="36">
        <f>K54*0.7</f>
        <v>0</v>
      </c>
      <c r="M54" s="37">
        <f>K54*0.3</f>
        <v>0</v>
      </c>
      <c r="N54" s="129">
        <f t="shared" si="2"/>
        <v>440000</v>
      </c>
      <c r="Q54" s="22"/>
    </row>
    <row r="55" spans="1:17" s="21" customFormat="1" ht="12">
      <c r="A55" s="33">
        <v>50</v>
      </c>
      <c r="B55" s="29" t="s">
        <v>31</v>
      </c>
      <c r="C55" s="34" t="s">
        <v>6</v>
      </c>
      <c r="D55" s="49">
        <v>10</v>
      </c>
      <c r="E55" s="10">
        <v>780000</v>
      </c>
      <c r="F55" s="36">
        <f>9*E55+56000-20000</f>
        <v>7056000</v>
      </c>
      <c r="G55" s="36">
        <f>F55*1</f>
        <v>7056000</v>
      </c>
      <c r="H55" s="37">
        <f>F55*0</f>
        <v>0</v>
      </c>
      <c r="I55" s="69">
        <v>8</v>
      </c>
      <c r="J55" s="41">
        <v>150000</v>
      </c>
      <c r="K55" s="36">
        <f t="shared" si="1"/>
        <v>1200000</v>
      </c>
      <c r="L55" s="36">
        <f>K55*1</f>
        <v>1200000</v>
      </c>
      <c r="M55" s="37">
        <f>K55*0</f>
        <v>0</v>
      </c>
      <c r="N55" s="129">
        <f t="shared" si="2"/>
        <v>8256000</v>
      </c>
      <c r="Q55" s="22"/>
    </row>
    <row r="56" spans="1:17" s="21" customFormat="1" ht="12">
      <c r="A56" s="33">
        <v>51</v>
      </c>
      <c r="B56" s="29" t="s">
        <v>106</v>
      </c>
      <c r="C56" s="34" t="s">
        <v>6</v>
      </c>
      <c r="D56" s="49">
        <v>1</v>
      </c>
      <c r="E56" s="10">
        <v>200000000</v>
      </c>
      <c r="F56" s="36">
        <f t="shared" si="0"/>
        <v>200000000</v>
      </c>
      <c r="G56" s="36">
        <f>F56*0.05</f>
        <v>10000000</v>
      </c>
      <c r="H56" s="37">
        <f>F56*0.95</f>
        <v>190000000</v>
      </c>
      <c r="I56" s="69"/>
      <c r="J56" s="41"/>
      <c r="K56" s="36">
        <f t="shared" si="1"/>
        <v>0</v>
      </c>
      <c r="L56" s="36">
        <f>K56*0.05</f>
        <v>0</v>
      </c>
      <c r="M56" s="37">
        <f>K56*0.95</f>
        <v>0</v>
      </c>
      <c r="N56" s="129">
        <f t="shared" si="2"/>
        <v>200000000</v>
      </c>
      <c r="Q56" s="22"/>
    </row>
    <row r="57" spans="1:17" s="21" customFormat="1" ht="12">
      <c r="A57" s="33">
        <v>52</v>
      </c>
      <c r="B57" s="29" t="s">
        <v>43</v>
      </c>
      <c r="C57" s="34" t="s">
        <v>6</v>
      </c>
      <c r="D57" s="49">
        <v>1</v>
      </c>
      <c r="E57" s="10">
        <v>11500000</v>
      </c>
      <c r="F57" s="36">
        <f t="shared" si="0"/>
        <v>11500000</v>
      </c>
      <c r="G57" s="36">
        <f>F57*0.3</f>
        <v>3450000</v>
      </c>
      <c r="H57" s="37">
        <f>F57*0.7</f>
        <v>8049999.999999999</v>
      </c>
      <c r="I57" s="69"/>
      <c r="J57" s="41"/>
      <c r="K57" s="36">
        <f t="shared" si="1"/>
        <v>0</v>
      </c>
      <c r="L57" s="36">
        <f>K57*0.3</f>
        <v>0</v>
      </c>
      <c r="M57" s="37">
        <f>K57*0.7</f>
        <v>0</v>
      </c>
      <c r="N57" s="129">
        <f t="shared" si="2"/>
        <v>11500000</v>
      </c>
      <c r="Q57" s="22"/>
    </row>
    <row r="58" spans="1:17" s="21" customFormat="1" ht="12">
      <c r="A58" s="33">
        <v>53</v>
      </c>
      <c r="B58" s="29" t="s">
        <v>107</v>
      </c>
      <c r="C58" s="34" t="s">
        <v>6</v>
      </c>
      <c r="D58" s="49">
        <v>1</v>
      </c>
      <c r="E58" s="10">
        <v>40000000</v>
      </c>
      <c r="F58" s="36">
        <f t="shared" si="0"/>
        <v>40000000</v>
      </c>
      <c r="G58" s="36">
        <f>F58*0.05</f>
        <v>2000000</v>
      </c>
      <c r="H58" s="37">
        <f>F58*0.95</f>
        <v>38000000</v>
      </c>
      <c r="I58" s="69"/>
      <c r="J58" s="41"/>
      <c r="K58" s="36">
        <f t="shared" si="1"/>
        <v>0</v>
      </c>
      <c r="L58" s="36">
        <f>K58*0.05</f>
        <v>0</v>
      </c>
      <c r="M58" s="37">
        <f>K58*0.95</f>
        <v>0</v>
      </c>
      <c r="N58" s="129">
        <f t="shared" si="2"/>
        <v>40000000</v>
      </c>
      <c r="Q58" s="22"/>
    </row>
    <row r="59" spans="1:17" s="21" customFormat="1" ht="12">
      <c r="A59" s="33">
        <v>54</v>
      </c>
      <c r="B59" s="29" t="s">
        <v>44</v>
      </c>
      <c r="C59" s="34" t="s">
        <v>6</v>
      </c>
      <c r="D59" s="49">
        <v>1</v>
      </c>
      <c r="E59" s="10">
        <v>900000</v>
      </c>
      <c r="F59" s="36">
        <f t="shared" si="0"/>
        <v>900000</v>
      </c>
      <c r="G59" s="36">
        <f>F59*0.5</f>
        <v>450000</v>
      </c>
      <c r="H59" s="37">
        <f>F59*0.5</f>
        <v>450000</v>
      </c>
      <c r="I59" s="69"/>
      <c r="J59" s="41"/>
      <c r="K59" s="36">
        <f t="shared" si="1"/>
        <v>0</v>
      </c>
      <c r="L59" s="36">
        <f>K59*0.5</f>
        <v>0</v>
      </c>
      <c r="M59" s="37">
        <f>K59*0.5</f>
        <v>0</v>
      </c>
      <c r="N59" s="129">
        <f t="shared" si="2"/>
        <v>900000</v>
      </c>
      <c r="Q59" s="22"/>
    </row>
    <row r="60" spans="1:17" s="21" customFormat="1" ht="12">
      <c r="A60" s="33">
        <v>55</v>
      </c>
      <c r="B60" s="29" t="s">
        <v>108</v>
      </c>
      <c r="C60" s="34" t="s">
        <v>6</v>
      </c>
      <c r="D60" s="49">
        <v>1</v>
      </c>
      <c r="E60" s="10">
        <v>20000000</v>
      </c>
      <c r="F60" s="36">
        <f t="shared" si="0"/>
        <v>20000000</v>
      </c>
      <c r="G60" s="36">
        <f>F60*0</f>
        <v>0</v>
      </c>
      <c r="H60" s="37">
        <f>F60*1</f>
        <v>20000000</v>
      </c>
      <c r="I60" s="69"/>
      <c r="J60" s="36"/>
      <c r="K60" s="36">
        <f t="shared" si="1"/>
        <v>0</v>
      </c>
      <c r="L60" s="36">
        <f>K60*0</f>
        <v>0</v>
      </c>
      <c r="M60" s="37">
        <f>K60*1</f>
        <v>0</v>
      </c>
      <c r="N60" s="129">
        <f t="shared" si="2"/>
        <v>20000000</v>
      </c>
      <c r="Q60" s="22"/>
    </row>
    <row r="61" spans="1:17" s="21" customFormat="1" ht="12">
      <c r="A61" s="33">
        <v>56</v>
      </c>
      <c r="B61" s="29" t="s">
        <v>109</v>
      </c>
      <c r="C61" s="34" t="s">
        <v>6</v>
      </c>
      <c r="D61" s="49">
        <v>1</v>
      </c>
      <c r="E61" s="10">
        <v>450000</v>
      </c>
      <c r="F61" s="36">
        <f t="shared" si="0"/>
        <v>450000</v>
      </c>
      <c r="G61" s="36">
        <f>F61*1</f>
        <v>450000</v>
      </c>
      <c r="H61" s="37">
        <f>F61*0</f>
        <v>0</v>
      </c>
      <c r="I61" s="69"/>
      <c r="J61" s="36"/>
      <c r="K61" s="36">
        <f t="shared" si="1"/>
        <v>0</v>
      </c>
      <c r="L61" s="36">
        <f>K61*1</f>
        <v>0</v>
      </c>
      <c r="M61" s="37">
        <f>K61*0</f>
        <v>0</v>
      </c>
      <c r="N61" s="129">
        <f t="shared" si="2"/>
        <v>450000</v>
      </c>
      <c r="Q61" s="22"/>
    </row>
    <row r="62" spans="1:17" s="21" customFormat="1" ht="12">
      <c r="A62" s="33">
        <v>57</v>
      </c>
      <c r="B62" s="29" t="s">
        <v>45</v>
      </c>
      <c r="C62" s="34" t="s">
        <v>6</v>
      </c>
      <c r="D62" s="49">
        <v>1</v>
      </c>
      <c r="E62" s="10">
        <f>140000*118</f>
        <v>16520000</v>
      </c>
      <c r="F62" s="36">
        <f t="shared" si="0"/>
        <v>16520000</v>
      </c>
      <c r="G62" s="36">
        <f aca="true" t="shared" si="7" ref="G62:G67">F62*0</f>
        <v>0</v>
      </c>
      <c r="H62" s="37">
        <f aca="true" t="shared" si="8" ref="H62:H67">F62*1</f>
        <v>16520000</v>
      </c>
      <c r="I62" s="69"/>
      <c r="J62" s="36"/>
      <c r="K62" s="36">
        <f t="shared" si="1"/>
        <v>0</v>
      </c>
      <c r="L62" s="36">
        <f aca="true" t="shared" si="9" ref="L62:L67">K62*0</f>
        <v>0</v>
      </c>
      <c r="M62" s="37">
        <f aca="true" t="shared" si="10" ref="M62:M67">K62*1</f>
        <v>0</v>
      </c>
      <c r="N62" s="129">
        <f t="shared" si="2"/>
        <v>16520000</v>
      </c>
      <c r="Q62" s="22"/>
    </row>
    <row r="63" spans="1:17" s="21" customFormat="1" ht="12">
      <c r="A63" s="33">
        <v>58</v>
      </c>
      <c r="B63" s="29" t="s">
        <v>46</v>
      </c>
      <c r="C63" s="34" t="s">
        <v>6</v>
      </c>
      <c r="D63" s="49">
        <v>1</v>
      </c>
      <c r="E63" s="10">
        <f>150000*118</f>
        <v>17700000</v>
      </c>
      <c r="F63" s="36">
        <f t="shared" si="0"/>
        <v>17700000</v>
      </c>
      <c r="G63" s="36">
        <f t="shared" si="7"/>
        <v>0</v>
      </c>
      <c r="H63" s="37">
        <f t="shared" si="8"/>
        <v>17700000</v>
      </c>
      <c r="I63" s="69"/>
      <c r="J63" s="36"/>
      <c r="K63" s="36">
        <f t="shared" si="1"/>
        <v>0</v>
      </c>
      <c r="L63" s="36">
        <f t="shared" si="9"/>
        <v>0</v>
      </c>
      <c r="M63" s="37">
        <f t="shared" si="10"/>
        <v>0</v>
      </c>
      <c r="N63" s="129">
        <f t="shared" si="2"/>
        <v>17700000</v>
      </c>
      <c r="Q63" s="22"/>
    </row>
    <row r="64" spans="1:17" s="21" customFormat="1" ht="12">
      <c r="A64" s="33">
        <v>59</v>
      </c>
      <c r="B64" s="29" t="s">
        <v>47</v>
      </c>
      <c r="C64" s="34" t="s">
        <v>6</v>
      </c>
      <c r="D64" s="49">
        <v>1</v>
      </c>
      <c r="E64" s="10">
        <f>84000*118</f>
        <v>9912000</v>
      </c>
      <c r="F64" s="36">
        <f t="shared" si="0"/>
        <v>9912000</v>
      </c>
      <c r="G64" s="36">
        <f t="shared" si="7"/>
        <v>0</v>
      </c>
      <c r="H64" s="37">
        <f t="shared" si="8"/>
        <v>9912000</v>
      </c>
      <c r="I64" s="69"/>
      <c r="J64" s="36"/>
      <c r="K64" s="36">
        <f t="shared" si="1"/>
        <v>0</v>
      </c>
      <c r="L64" s="36">
        <f t="shared" si="9"/>
        <v>0</v>
      </c>
      <c r="M64" s="37">
        <f t="shared" si="10"/>
        <v>0</v>
      </c>
      <c r="N64" s="129">
        <f t="shared" si="2"/>
        <v>9912000</v>
      </c>
      <c r="Q64" s="22"/>
    </row>
    <row r="65" spans="1:17" s="21" customFormat="1" ht="12">
      <c r="A65" s="33">
        <v>60</v>
      </c>
      <c r="B65" s="29" t="s">
        <v>48</v>
      </c>
      <c r="C65" s="34" t="s">
        <v>6</v>
      </c>
      <c r="D65" s="49">
        <v>1</v>
      </c>
      <c r="E65" s="10">
        <f>90000*118</f>
        <v>10620000</v>
      </c>
      <c r="F65" s="36">
        <f t="shared" si="0"/>
        <v>10620000</v>
      </c>
      <c r="G65" s="36">
        <f t="shared" si="7"/>
        <v>0</v>
      </c>
      <c r="H65" s="37">
        <f t="shared" si="8"/>
        <v>10620000</v>
      </c>
      <c r="I65" s="69"/>
      <c r="J65" s="36"/>
      <c r="K65" s="36">
        <f t="shared" si="1"/>
        <v>0</v>
      </c>
      <c r="L65" s="36">
        <f t="shared" si="9"/>
        <v>0</v>
      </c>
      <c r="M65" s="37">
        <f t="shared" si="10"/>
        <v>0</v>
      </c>
      <c r="N65" s="129">
        <f t="shared" si="2"/>
        <v>10620000</v>
      </c>
      <c r="Q65" s="22"/>
    </row>
    <row r="66" spans="1:17" s="21" customFormat="1" ht="12">
      <c r="A66" s="33">
        <v>61</v>
      </c>
      <c r="B66" s="29" t="s">
        <v>49</v>
      </c>
      <c r="C66" s="34" t="s">
        <v>6</v>
      </c>
      <c r="D66" s="49">
        <v>1</v>
      </c>
      <c r="E66" s="10">
        <f>40000*118</f>
        <v>4720000</v>
      </c>
      <c r="F66" s="36">
        <f t="shared" si="0"/>
        <v>4720000</v>
      </c>
      <c r="G66" s="36">
        <f t="shared" si="7"/>
        <v>0</v>
      </c>
      <c r="H66" s="37">
        <f t="shared" si="8"/>
        <v>4720000</v>
      </c>
      <c r="I66" s="69"/>
      <c r="J66" s="36"/>
      <c r="K66" s="36">
        <f t="shared" si="1"/>
        <v>0</v>
      </c>
      <c r="L66" s="36">
        <f t="shared" si="9"/>
        <v>0</v>
      </c>
      <c r="M66" s="37">
        <f t="shared" si="10"/>
        <v>0</v>
      </c>
      <c r="N66" s="129">
        <f t="shared" si="2"/>
        <v>4720000</v>
      </c>
      <c r="Q66" s="22"/>
    </row>
    <row r="67" spans="1:17" s="21" customFormat="1" ht="12">
      <c r="A67" s="33">
        <v>62</v>
      </c>
      <c r="B67" s="29" t="s">
        <v>50</v>
      </c>
      <c r="C67" s="34" t="s">
        <v>6</v>
      </c>
      <c r="D67" s="49">
        <v>1</v>
      </c>
      <c r="E67" s="10">
        <f>90000*118</f>
        <v>10620000</v>
      </c>
      <c r="F67" s="36">
        <f t="shared" si="0"/>
        <v>10620000</v>
      </c>
      <c r="G67" s="36">
        <f t="shared" si="7"/>
        <v>0</v>
      </c>
      <c r="H67" s="37">
        <f t="shared" si="8"/>
        <v>10620000</v>
      </c>
      <c r="I67" s="69"/>
      <c r="J67" s="36"/>
      <c r="K67" s="36">
        <f t="shared" si="1"/>
        <v>0</v>
      </c>
      <c r="L67" s="36">
        <f t="shared" si="9"/>
        <v>0</v>
      </c>
      <c r="M67" s="37">
        <f t="shared" si="10"/>
        <v>0</v>
      </c>
      <c r="N67" s="129">
        <f t="shared" si="2"/>
        <v>10620000</v>
      </c>
      <c r="Q67" s="22"/>
    </row>
    <row r="68" spans="1:17" s="21" customFormat="1" ht="12">
      <c r="A68" s="33">
        <v>63</v>
      </c>
      <c r="B68" s="29" t="s">
        <v>51</v>
      </c>
      <c r="C68" s="34" t="s">
        <v>6</v>
      </c>
      <c r="D68" s="49">
        <v>1</v>
      </c>
      <c r="E68" s="10">
        <v>3000000</v>
      </c>
      <c r="F68" s="36">
        <f t="shared" si="0"/>
        <v>3000000</v>
      </c>
      <c r="G68" s="36">
        <f>F68*0.7</f>
        <v>2100000</v>
      </c>
      <c r="H68" s="37">
        <f>F68*0.3</f>
        <v>900000</v>
      </c>
      <c r="I68" s="69"/>
      <c r="J68" s="36"/>
      <c r="K68" s="36">
        <f t="shared" si="1"/>
        <v>0</v>
      </c>
      <c r="L68" s="36">
        <f>K68*0.7</f>
        <v>0</v>
      </c>
      <c r="M68" s="37">
        <f>K68*0.3</f>
        <v>0</v>
      </c>
      <c r="N68" s="129">
        <f t="shared" si="2"/>
        <v>3000000</v>
      </c>
      <c r="Q68" s="22"/>
    </row>
    <row r="69" spans="1:17" s="21" customFormat="1" ht="12">
      <c r="A69" s="33">
        <v>64</v>
      </c>
      <c r="B69" s="29" t="s">
        <v>53</v>
      </c>
      <c r="C69" s="34" t="s">
        <v>6</v>
      </c>
      <c r="D69" s="49">
        <v>1</v>
      </c>
      <c r="E69" s="10">
        <f>1100000*1.2</f>
        <v>1320000</v>
      </c>
      <c r="F69" s="36">
        <f t="shared" si="0"/>
        <v>1320000</v>
      </c>
      <c r="G69" s="36">
        <f>F69*0</f>
        <v>0</v>
      </c>
      <c r="H69" s="37">
        <f>F69*1</f>
        <v>1320000</v>
      </c>
      <c r="I69" s="69"/>
      <c r="J69" s="36"/>
      <c r="K69" s="36">
        <f t="shared" si="1"/>
        <v>0</v>
      </c>
      <c r="L69" s="36">
        <f>K69*0</f>
        <v>0</v>
      </c>
      <c r="M69" s="37">
        <f>K69*1</f>
        <v>0</v>
      </c>
      <c r="N69" s="129">
        <f t="shared" si="2"/>
        <v>1320000</v>
      </c>
      <c r="Q69" s="22"/>
    </row>
    <row r="70" spans="1:17" s="21" customFormat="1" ht="12">
      <c r="A70" s="33">
        <v>65</v>
      </c>
      <c r="B70" s="29" t="s">
        <v>83</v>
      </c>
      <c r="C70" s="34" t="s">
        <v>6</v>
      </c>
      <c r="D70" s="49">
        <v>10</v>
      </c>
      <c r="E70" s="10">
        <v>50000</v>
      </c>
      <c r="F70" s="36">
        <f t="shared" si="0"/>
        <v>500000</v>
      </c>
      <c r="G70" s="36">
        <f>F70*1</f>
        <v>500000</v>
      </c>
      <c r="H70" s="37">
        <f>F70*0</f>
        <v>0</v>
      </c>
      <c r="I70" s="69"/>
      <c r="J70" s="36"/>
      <c r="K70" s="36">
        <f t="shared" si="1"/>
        <v>0</v>
      </c>
      <c r="L70" s="36">
        <f>K70*1</f>
        <v>0</v>
      </c>
      <c r="M70" s="37">
        <f>K70*0</f>
        <v>0</v>
      </c>
      <c r="N70" s="129">
        <f t="shared" si="2"/>
        <v>500000</v>
      </c>
      <c r="Q70" s="22"/>
    </row>
    <row r="71" spans="1:17" s="21" customFormat="1" ht="12">
      <c r="A71" s="33">
        <v>67</v>
      </c>
      <c r="B71" s="29" t="s">
        <v>85</v>
      </c>
      <c r="C71" s="34" t="s">
        <v>6</v>
      </c>
      <c r="D71" s="49">
        <v>61</v>
      </c>
      <c r="E71" s="10">
        <v>30000</v>
      </c>
      <c r="F71" s="36">
        <f aca="true" t="shared" si="11" ref="F71:F110">D71*E71</f>
        <v>1830000</v>
      </c>
      <c r="G71" s="36">
        <f>F71*0.5</f>
        <v>915000</v>
      </c>
      <c r="H71" s="37">
        <f>F71*0.5</f>
        <v>915000</v>
      </c>
      <c r="I71" s="69"/>
      <c r="J71" s="36"/>
      <c r="K71" s="36">
        <f aca="true" t="shared" si="12" ref="K71:K81">I71*J71</f>
        <v>0</v>
      </c>
      <c r="L71" s="36">
        <f>K71*0.5</f>
        <v>0</v>
      </c>
      <c r="M71" s="37">
        <f>K71*0.5</f>
        <v>0</v>
      </c>
      <c r="N71" s="129">
        <f aca="true" t="shared" si="13" ref="N71:N92">K71+F71</f>
        <v>1830000</v>
      </c>
      <c r="Q71" s="22"/>
    </row>
    <row r="72" spans="1:17" s="21" customFormat="1" ht="12">
      <c r="A72" s="33">
        <v>68</v>
      </c>
      <c r="B72" s="29" t="s">
        <v>86</v>
      </c>
      <c r="C72" s="34" t="s">
        <v>6</v>
      </c>
      <c r="D72" s="49">
        <v>1</v>
      </c>
      <c r="E72" s="10">
        <v>50000</v>
      </c>
      <c r="F72" s="36">
        <f t="shared" si="11"/>
        <v>50000</v>
      </c>
      <c r="G72" s="36">
        <f>F72*0</f>
        <v>0</v>
      </c>
      <c r="H72" s="37">
        <f>F72*1</f>
        <v>50000</v>
      </c>
      <c r="I72" s="69"/>
      <c r="J72" s="36"/>
      <c r="K72" s="36">
        <f t="shared" si="12"/>
        <v>0</v>
      </c>
      <c r="L72" s="36">
        <f>K72*0</f>
        <v>0</v>
      </c>
      <c r="M72" s="37">
        <f>K72*1</f>
        <v>0</v>
      </c>
      <c r="N72" s="129">
        <f t="shared" si="13"/>
        <v>50000</v>
      </c>
      <c r="Q72" s="22"/>
    </row>
    <row r="73" spans="1:17" s="21" customFormat="1" ht="12">
      <c r="A73" s="33">
        <v>69</v>
      </c>
      <c r="B73" s="29" t="s">
        <v>87</v>
      </c>
      <c r="C73" s="34" t="s">
        <v>6</v>
      </c>
      <c r="D73" s="49">
        <v>1</v>
      </c>
      <c r="E73" s="10">
        <v>75000</v>
      </c>
      <c r="F73" s="36">
        <f t="shared" si="11"/>
        <v>75000</v>
      </c>
      <c r="G73" s="36">
        <f>F73*0</f>
        <v>0</v>
      </c>
      <c r="H73" s="37">
        <f>F73*1</f>
        <v>75000</v>
      </c>
      <c r="I73" s="69"/>
      <c r="J73" s="36"/>
      <c r="K73" s="36">
        <f t="shared" si="12"/>
        <v>0</v>
      </c>
      <c r="L73" s="36">
        <f>K73*0</f>
        <v>0</v>
      </c>
      <c r="M73" s="37">
        <f>K73*1</f>
        <v>0</v>
      </c>
      <c r="N73" s="129">
        <f t="shared" si="13"/>
        <v>75000</v>
      </c>
      <c r="Q73" s="22"/>
    </row>
    <row r="74" spans="1:17" s="21" customFormat="1" ht="12">
      <c r="A74" s="33">
        <v>70</v>
      </c>
      <c r="B74" s="29" t="s">
        <v>88</v>
      </c>
      <c r="C74" s="34" t="s">
        <v>6</v>
      </c>
      <c r="D74" s="49">
        <v>2</v>
      </c>
      <c r="E74" s="10">
        <v>30000</v>
      </c>
      <c r="F74" s="36">
        <f t="shared" si="11"/>
        <v>60000</v>
      </c>
      <c r="G74" s="36">
        <f>F74*1</f>
        <v>60000</v>
      </c>
      <c r="H74" s="37">
        <f>F74*0</f>
        <v>0</v>
      </c>
      <c r="I74" s="69"/>
      <c r="J74" s="36"/>
      <c r="K74" s="36">
        <f t="shared" si="12"/>
        <v>0</v>
      </c>
      <c r="L74" s="36">
        <f>K74*1</f>
        <v>0</v>
      </c>
      <c r="M74" s="37">
        <f>K74*0</f>
        <v>0</v>
      </c>
      <c r="N74" s="129">
        <f t="shared" si="13"/>
        <v>60000</v>
      </c>
      <c r="Q74" s="22"/>
    </row>
    <row r="75" spans="1:17" s="21" customFormat="1" ht="12">
      <c r="A75" s="33">
        <v>71</v>
      </c>
      <c r="B75" s="29" t="s">
        <v>89</v>
      </c>
      <c r="C75" s="34" t="s">
        <v>6</v>
      </c>
      <c r="D75" s="49">
        <v>1</v>
      </c>
      <c r="E75" s="10">
        <v>100000</v>
      </c>
      <c r="F75" s="36">
        <f t="shared" si="11"/>
        <v>100000</v>
      </c>
      <c r="G75" s="36">
        <f>F75*1</f>
        <v>100000</v>
      </c>
      <c r="H75" s="37">
        <f>F75*0</f>
        <v>0</v>
      </c>
      <c r="I75" s="69"/>
      <c r="J75" s="36"/>
      <c r="K75" s="36">
        <f t="shared" si="12"/>
        <v>0</v>
      </c>
      <c r="L75" s="36">
        <f>K75*1</f>
        <v>0</v>
      </c>
      <c r="M75" s="37">
        <f>K75*0</f>
        <v>0</v>
      </c>
      <c r="N75" s="129">
        <f t="shared" si="13"/>
        <v>100000</v>
      </c>
      <c r="Q75" s="22"/>
    </row>
    <row r="76" spans="1:17" s="21" customFormat="1" ht="12">
      <c r="A76" s="33">
        <v>73</v>
      </c>
      <c r="B76" s="29" t="s">
        <v>90</v>
      </c>
      <c r="C76" s="34" t="s">
        <v>6</v>
      </c>
      <c r="D76" s="49">
        <v>1</v>
      </c>
      <c r="E76" s="10">
        <v>1500000</v>
      </c>
      <c r="F76" s="36">
        <f t="shared" si="11"/>
        <v>1500000</v>
      </c>
      <c r="G76" s="36">
        <f>F76*1</f>
        <v>1500000</v>
      </c>
      <c r="H76" s="37">
        <f>F76*0</f>
        <v>0</v>
      </c>
      <c r="I76" s="35"/>
      <c r="J76" s="36"/>
      <c r="K76" s="36">
        <f t="shared" si="12"/>
        <v>0</v>
      </c>
      <c r="L76" s="36">
        <f>K76*1</f>
        <v>0</v>
      </c>
      <c r="M76" s="37">
        <f>K76*0</f>
        <v>0</v>
      </c>
      <c r="N76" s="129">
        <f t="shared" si="13"/>
        <v>1500000</v>
      </c>
      <c r="Q76" s="22"/>
    </row>
    <row r="77" spans="1:17" s="21" customFormat="1" ht="12">
      <c r="A77" s="33">
        <v>74</v>
      </c>
      <c r="B77" s="29" t="s">
        <v>91</v>
      </c>
      <c r="C77" s="34" t="s">
        <v>6</v>
      </c>
      <c r="D77" s="49">
        <v>1</v>
      </c>
      <c r="E77" s="10">
        <v>1500000</v>
      </c>
      <c r="F77" s="36">
        <f t="shared" si="11"/>
        <v>1500000</v>
      </c>
      <c r="G77" s="36">
        <f>F77*1</f>
        <v>1500000</v>
      </c>
      <c r="H77" s="37">
        <f>F77*0</f>
        <v>0</v>
      </c>
      <c r="I77" s="35"/>
      <c r="J77" s="36"/>
      <c r="K77" s="36">
        <f t="shared" si="12"/>
        <v>0</v>
      </c>
      <c r="L77" s="36">
        <f>K77*1</f>
        <v>0</v>
      </c>
      <c r="M77" s="37">
        <f>K77*0</f>
        <v>0</v>
      </c>
      <c r="N77" s="129">
        <f t="shared" si="13"/>
        <v>1500000</v>
      </c>
      <c r="Q77" s="22"/>
    </row>
    <row r="78" spans="1:17" s="21" customFormat="1" ht="12">
      <c r="A78" s="33">
        <v>75</v>
      </c>
      <c r="B78" s="29" t="s">
        <v>92</v>
      </c>
      <c r="C78" s="34" t="s">
        <v>6</v>
      </c>
      <c r="D78" s="49">
        <v>6</v>
      </c>
      <c r="E78" s="10">
        <v>30000</v>
      </c>
      <c r="F78" s="36">
        <f t="shared" si="11"/>
        <v>180000</v>
      </c>
      <c r="G78" s="36">
        <f>F78*1</f>
        <v>180000</v>
      </c>
      <c r="H78" s="37">
        <f>F78*0</f>
        <v>0</v>
      </c>
      <c r="I78" s="35"/>
      <c r="J78" s="36"/>
      <c r="K78" s="36">
        <f t="shared" si="12"/>
        <v>0</v>
      </c>
      <c r="L78" s="36">
        <f>K78*1</f>
        <v>0</v>
      </c>
      <c r="M78" s="37">
        <f>K78*0</f>
        <v>0</v>
      </c>
      <c r="N78" s="129">
        <f t="shared" si="13"/>
        <v>180000</v>
      </c>
      <c r="Q78" s="22"/>
    </row>
    <row r="79" spans="1:17" s="21" customFormat="1" ht="12">
      <c r="A79" s="33">
        <v>76</v>
      </c>
      <c r="B79" s="29" t="s">
        <v>95</v>
      </c>
      <c r="C79" s="34" t="s">
        <v>6</v>
      </c>
      <c r="D79" s="49">
        <v>2</v>
      </c>
      <c r="E79" s="10">
        <v>110000</v>
      </c>
      <c r="F79" s="36">
        <f t="shared" si="11"/>
        <v>220000</v>
      </c>
      <c r="G79" s="36">
        <f>F79*0.5</f>
        <v>110000</v>
      </c>
      <c r="H79" s="37">
        <f>F79*0.5</f>
        <v>110000</v>
      </c>
      <c r="I79" s="35"/>
      <c r="J79" s="36"/>
      <c r="K79" s="36">
        <f t="shared" si="12"/>
        <v>0</v>
      </c>
      <c r="L79" s="36">
        <f>K79*0.5</f>
        <v>0</v>
      </c>
      <c r="M79" s="37">
        <f>K79*0.5</f>
        <v>0</v>
      </c>
      <c r="N79" s="129">
        <f t="shared" si="13"/>
        <v>220000</v>
      </c>
      <c r="Q79" s="22"/>
    </row>
    <row r="80" spans="1:17" s="21" customFormat="1" ht="12">
      <c r="A80" s="33">
        <v>77</v>
      </c>
      <c r="B80" s="29" t="s">
        <v>96</v>
      </c>
      <c r="C80" s="34" t="s">
        <v>6</v>
      </c>
      <c r="D80" s="49">
        <v>2</v>
      </c>
      <c r="E80" s="10">
        <v>150000</v>
      </c>
      <c r="F80" s="36">
        <f t="shared" si="11"/>
        <v>300000</v>
      </c>
      <c r="G80" s="36">
        <f>F80*1</f>
        <v>300000</v>
      </c>
      <c r="H80" s="37">
        <f>F80*0</f>
        <v>0</v>
      </c>
      <c r="I80" s="35"/>
      <c r="J80" s="36"/>
      <c r="K80" s="36">
        <f t="shared" si="12"/>
        <v>0</v>
      </c>
      <c r="L80" s="36">
        <f>K80*1</f>
        <v>0</v>
      </c>
      <c r="M80" s="37">
        <f>K80*0</f>
        <v>0</v>
      </c>
      <c r="N80" s="129">
        <f t="shared" si="13"/>
        <v>300000</v>
      </c>
      <c r="Q80" s="22"/>
    </row>
    <row r="81" spans="1:17" s="21" customFormat="1" ht="12">
      <c r="A81" s="33">
        <v>78</v>
      </c>
      <c r="B81" s="29" t="s">
        <v>93</v>
      </c>
      <c r="C81" s="34" t="s">
        <v>6</v>
      </c>
      <c r="D81" s="49">
        <v>3</v>
      </c>
      <c r="E81" s="10">
        <v>92500</v>
      </c>
      <c r="F81" s="36">
        <f t="shared" si="11"/>
        <v>277500</v>
      </c>
      <c r="G81" s="36">
        <f>F81*1</f>
        <v>277500</v>
      </c>
      <c r="H81" s="37">
        <f>F81*0</f>
        <v>0</v>
      </c>
      <c r="I81" s="35"/>
      <c r="J81" s="36"/>
      <c r="K81" s="36">
        <f t="shared" si="12"/>
        <v>0</v>
      </c>
      <c r="L81" s="36">
        <f>K81*1</f>
        <v>0</v>
      </c>
      <c r="M81" s="37">
        <f>K81*0</f>
        <v>0</v>
      </c>
      <c r="N81" s="129">
        <f t="shared" si="13"/>
        <v>277500</v>
      </c>
      <c r="Q81" s="22"/>
    </row>
    <row r="82" spans="1:17" s="21" customFormat="1" ht="12">
      <c r="A82" s="33">
        <v>79</v>
      </c>
      <c r="B82" s="29" t="s">
        <v>69</v>
      </c>
      <c r="C82" s="34" t="s">
        <v>6</v>
      </c>
      <c r="D82" s="49">
        <v>3</v>
      </c>
      <c r="E82" s="10">
        <v>240000</v>
      </c>
      <c r="F82" s="36">
        <f t="shared" si="11"/>
        <v>720000</v>
      </c>
      <c r="G82" s="36">
        <f>F82*0</f>
        <v>0</v>
      </c>
      <c r="H82" s="37">
        <f>F82*1</f>
        <v>720000</v>
      </c>
      <c r="I82" s="35"/>
      <c r="J82" s="36"/>
      <c r="K82" s="36"/>
      <c r="L82" s="36">
        <f>K82*0</f>
        <v>0</v>
      </c>
      <c r="M82" s="37">
        <f>K82*1</f>
        <v>0</v>
      </c>
      <c r="N82" s="129">
        <f t="shared" si="13"/>
        <v>720000</v>
      </c>
      <c r="Q82" s="22"/>
    </row>
    <row r="83" spans="1:17" s="21" customFormat="1" ht="12">
      <c r="A83" s="33">
        <v>80</v>
      </c>
      <c r="B83" s="29" t="s">
        <v>70</v>
      </c>
      <c r="C83" s="34" t="s">
        <v>6</v>
      </c>
      <c r="D83" s="49">
        <v>9</v>
      </c>
      <c r="E83" s="10">
        <v>170000</v>
      </c>
      <c r="F83" s="36">
        <f t="shared" si="11"/>
        <v>1530000</v>
      </c>
      <c r="G83" s="36">
        <f>F83*0</f>
        <v>0</v>
      </c>
      <c r="H83" s="37">
        <f>F83*1</f>
        <v>1530000</v>
      </c>
      <c r="I83" s="35"/>
      <c r="J83" s="36"/>
      <c r="K83" s="36"/>
      <c r="L83" s="36">
        <f>K83*0</f>
        <v>0</v>
      </c>
      <c r="M83" s="37">
        <f>K83*1</f>
        <v>0</v>
      </c>
      <c r="N83" s="129">
        <f t="shared" si="13"/>
        <v>1530000</v>
      </c>
      <c r="Q83" s="22"/>
    </row>
    <row r="84" spans="1:17" s="21" customFormat="1" ht="12">
      <c r="A84" s="33">
        <v>81</v>
      </c>
      <c r="B84" s="29" t="s">
        <v>71</v>
      </c>
      <c r="C84" s="34" t="s">
        <v>6</v>
      </c>
      <c r="D84" s="49">
        <v>9</v>
      </c>
      <c r="E84" s="10">
        <v>100000</v>
      </c>
      <c r="F84" s="36">
        <f t="shared" si="11"/>
        <v>900000</v>
      </c>
      <c r="G84" s="36">
        <f>F84*1</f>
        <v>900000</v>
      </c>
      <c r="H84" s="37">
        <f>F84*0</f>
        <v>0</v>
      </c>
      <c r="I84" s="35"/>
      <c r="J84" s="36"/>
      <c r="K84" s="36"/>
      <c r="L84" s="36">
        <f>K84*1</f>
        <v>0</v>
      </c>
      <c r="M84" s="37">
        <f>K84*0</f>
        <v>0</v>
      </c>
      <c r="N84" s="129">
        <f t="shared" si="13"/>
        <v>900000</v>
      </c>
      <c r="Q84" s="22"/>
    </row>
    <row r="85" spans="1:17" s="21" customFormat="1" ht="12">
      <c r="A85" s="33">
        <v>82</v>
      </c>
      <c r="B85" s="29" t="s">
        <v>72</v>
      </c>
      <c r="C85" s="34" t="s">
        <v>6</v>
      </c>
      <c r="D85" s="49">
        <v>6</v>
      </c>
      <c r="E85" s="10">
        <v>15000</v>
      </c>
      <c r="F85" s="36">
        <f t="shared" si="11"/>
        <v>90000</v>
      </c>
      <c r="G85" s="36">
        <f>F85*0</f>
        <v>0</v>
      </c>
      <c r="H85" s="37">
        <f>F85*1</f>
        <v>90000</v>
      </c>
      <c r="I85" s="35"/>
      <c r="J85" s="36"/>
      <c r="K85" s="36"/>
      <c r="L85" s="36">
        <f>K85*0</f>
        <v>0</v>
      </c>
      <c r="M85" s="37">
        <f>K85*1</f>
        <v>0</v>
      </c>
      <c r="N85" s="129">
        <f t="shared" si="13"/>
        <v>90000</v>
      </c>
      <c r="Q85" s="22"/>
    </row>
    <row r="86" spans="1:17" s="21" customFormat="1" ht="12">
      <c r="A86" s="33">
        <v>83</v>
      </c>
      <c r="B86" s="29" t="s">
        <v>73</v>
      </c>
      <c r="C86" s="34" t="s">
        <v>6</v>
      </c>
      <c r="D86" s="49">
        <v>6</v>
      </c>
      <c r="E86" s="10">
        <v>80000</v>
      </c>
      <c r="F86" s="36">
        <f t="shared" si="11"/>
        <v>480000</v>
      </c>
      <c r="G86" s="36">
        <f>F86*1</f>
        <v>480000</v>
      </c>
      <c r="H86" s="37">
        <f>F86*0</f>
        <v>0</v>
      </c>
      <c r="I86" s="35"/>
      <c r="J86" s="36"/>
      <c r="K86" s="36"/>
      <c r="L86" s="36">
        <f>K86*1</f>
        <v>0</v>
      </c>
      <c r="M86" s="37">
        <f>K86*0</f>
        <v>0</v>
      </c>
      <c r="N86" s="129">
        <f t="shared" si="13"/>
        <v>480000</v>
      </c>
      <c r="Q86" s="22"/>
    </row>
    <row r="87" spans="1:17" s="21" customFormat="1" ht="12">
      <c r="A87" s="33">
        <v>84</v>
      </c>
      <c r="B87" s="29" t="s">
        <v>74</v>
      </c>
      <c r="C87" s="34" t="s">
        <v>6</v>
      </c>
      <c r="D87" s="49">
        <v>1</v>
      </c>
      <c r="E87" s="10">
        <v>2000000</v>
      </c>
      <c r="F87" s="36">
        <f t="shared" si="11"/>
        <v>2000000</v>
      </c>
      <c r="G87" s="36">
        <f>F87*0.5</f>
        <v>1000000</v>
      </c>
      <c r="H87" s="37">
        <f>F87*0.5</f>
        <v>1000000</v>
      </c>
      <c r="I87" s="35"/>
      <c r="J87" s="36"/>
      <c r="K87" s="36"/>
      <c r="L87" s="36">
        <f>K87*0.5</f>
        <v>0</v>
      </c>
      <c r="M87" s="37">
        <f>K87*0.5</f>
        <v>0</v>
      </c>
      <c r="N87" s="129">
        <f t="shared" si="13"/>
        <v>2000000</v>
      </c>
      <c r="Q87" s="22"/>
    </row>
    <row r="88" spans="1:17" s="21" customFormat="1" ht="12">
      <c r="A88" s="33">
        <v>85</v>
      </c>
      <c r="B88" s="29" t="s">
        <v>75</v>
      </c>
      <c r="C88" s="34" t="s">
        <v>32</v>
      </c>
      <c r="D88" s="49">
        <v>50</v>
      </c>
      <c r="E88" s="10">
        <v>12200</v>
      </c>
      <c r="F88" s="36">
        <f t="shared" si="11"/>
        <v>610000</v>
      </c>
      <c r="G88" s="36">
        <f>F88*0</f>
        <v>0</v>
      </c>
      <c r="H88" s="37">
        <f>F88*1</f>
        <v>610000</v>
      </c>
      <c r="I88" s="35"/>
      <c r="J88" s="36"/>
      <c r="K88" s="36"/>
      <c r="L88" s="36">
        <f>K88*0</f>
        <v>0</v>
      </c>
      <c r="M88" s="37">
        <f>K88*1</f>
        <v>0</v>
      </c>
      <c r="N88" s="129">
        <f t="shared" si="13"/>
        <v>610000</v>
      </c>
      <c r="Q88" s="22"/>
    </row>
    <row r="89" spans="1:17" s="21" customFormat="1" ht="12">
      <c r="A89" s="33">
        <v>86</v>
      </c>
      <c r="B89" s="29" t="s">
        <v>76</v>
      </c>
      <c r="C89" s="34" t="s">
        <v>6</v>
      </c>
      <c r="D89" s="49">
        <v>9</v>
      </c>
      <c r="E89" s="10">
        <v>100000</v>
      </c>
      <c r="F89" s="36">
        <f t="shared" si="11"/>
        <v>900000</v>
      </c>
      <c r="G89" s="36">
        <f>F89*0</f>
        <v>0</v>
      </c>
      <c r="H89" s="37">
        <f>F89*1</f>
        <v>900000</v>
      </c>
      <c r="I89" s="35"/>
      <c r="J89" s="36"/>
      <c r="K89" s="36"/>
      <c r="L89" s="36">
        <f>K89*0</f>
        <v>0</v>
      </c>
      <c r="M89" s="37">
        <f>K89*1</f>
        <v>0</v>
      </c>
      <c r="N89" s="129">
        <f t="shared" si="13"/>
        <v>900000</v>
      </c>
      <c r="Q89" s="22"/>
    </row>
    <row r="90" spans="1:17" s="21" customFormat="1" ht="12">
      <c r="A90" s="33">
        <v>87</v>
      </c>
      <c r="B90" s="29" t="s">
        <v>94</v>
      </c>
      <c r="C90" s="34" t="s">
        <v>6</v>
      </c>
      <c r="D90" s="49">
        <v>2</v>
      </c>
      <c r="E90" s="10">
        <v>80000</v>
      </c>
      <c r="F90" s="36">
        <f t="shared" si="11"/>
        <v>160000</v>
      </c>
      <c r="G90" s="36">
        <f>F90*0.5</f>
        <v>80000</v>
      </c>
      <c r="H90" s="37">
        <f>F90*0.5</f>
        <v>80000</v>
      </c>
      <c r="I90" s="35"/>
      <c r="J90" s="36"/>
      <c r="K90" s="36"/>
      <c r="L90" s="36">
        <f>K90*0.5</f>
        <v>0</v>
      </c>
      <c r="M90" s="37">
        <f>K90*0.5</f>
        <v>0</v>
      </c>
      <c r="N90" s="129">
        <f t="shared" si="13"/>
        <v>160000</v>
      </c>
      <c r="Q90" s="22"/>
    </row>
    <row r="91" spans="1:17" s="21" customFormat="1" ht="12">
      <c r="A91" s="33">
        <v>88</v>
      </c>
      <c r="B91" s="29" t="s">
        <v>105</v>
      </c>
      <c r="C91" s="34" t="s">
        <v>6</v>
      </c>
      <c r="D91" s="49">
        <v>1</v>
      </c>
      <c r="E91" s="10">
        <v>50000</v>
      </c>
      <c r="F91" s="36">
        <f t="shared" si="11"/>
        <v>50000</v>
      </c>
      <c r="G91" s="36">
        <f>F91*0</f>
        <v>0</v>
      </c>
      <c r="H91" s="37">
        <f>F91*1</f>
        <v>50000</v>
      </c>
      <c r="I91" s="35"/>
      <c r="J91" s="36"/>
      <c r="K91" s="36"/>
      <c r="L91" s="36">
        <f>K91*0</f>
        <v>0</v>
      </c>
      <c r="M91" s="37">
        <f>K91*1</f>
        <v>0</v>
      </c>
      <c r="N91" s="129">
        <f t="shared" si="13"/>
        <v>50000</v>
      </c>
      <c r="Q91" s="22"/>
    </row>
    <row r="92" spans="1:17" s="21" customFormat="1" ht="12">
      <c r="A92" s="33">
        <v>89</v>
      </c>
      <c r="B92" s="29" t="s">
        <v>114</v>
      </c>
      <c r="C92" s="34" t="s">
        <v>6</v>
      </c>
      <c r="D92" s="49">
        <v>9</v>
      </c>
      <c r="E92" s="10">
        <v>100000</v>
      </c>
      <c r="F92" s="36">
        <f t="shared" si="11"/>
        <v>900000</v>
      </c>
      <c r="G92" s="36">
        <f>F92*0</f>
        <v>0</v>
      </c>
      <c r="H92" s="37">
        <f>F92*1</f>
        <v>900000</v>
      </c>
      <c r="I92" s="35"/>
      <c r="J92" s="36"/>
      <c r="K92" s="36"/>
      <c r="L92" s="36">
        <f>K92*0</f>
        <v>0</v>
      </c>
      <c r="M92" s="37">
        <f>K92*1</f>
        <v>0</v>
      </c>
      <c r="N92" s="129">
        <f t="shared" si="13"/>
        <v>900000</v>
      </c>
      <c r="Q92" s="22"/>
    </row>
    <row r="93" spans="1:17" s="21" customFormat="1" ht="12">
      <c r="A93" s="33">
        <v>90</v>
      </c>
      <c r="B93" s="29"/>
      <c r="C93" s="34"/>
      <c r="D93" s="49"/>
      <c r="E93" s="10"/>
      <c r="F93" s="36">
        <f t="shared" si="11"/>
        <v>0</v>
      </c>
      <c r="G93" s="36"/>
      <c r="H93" s="37"/>
      <c r="I93" s="35"/>
      <c r="J93" s="36"/>
      <c r="K93" s="36"/>
      <c r="L93" s="36"/>
      <c r="M93" s="37"/>
      <c r="N93" s="12"/>
      <c r="Q93" s="22"/>
    </row>
    <row r="94" spans="1:17" s="21" customFormat="1" ht="12">
      <c r="A94" s="33">
        <v>91</v>
      </c>
      <c r="B94" s="29"/>
      <c r="C94" s="34"/>
      <c r="D94" s="49"/>
      <c r="E94" s="10"/>
      <c r="F94" s="36">
        <f t="shared" si="11"/>
        <v>0</v>
      </c>
      <c r="G94" s="36"/>
      <c r="H94" s="37"/>
      <c r="I94" s="35"/>
      <c r="J94" s="36"/>
      <c r="K94" s="36"/>
      <c r="L94" s="36"/>
      <c r="M94" s="37"/>
      <c r="N94" s="12"/>
      <c r="Q94" s="22"/>
    </row>
    <row r="95" spans="1:17" s="21" customFormat="1" ht="12">
      <c r="A95" s="33">
        <v>92</v>
      </c>
      <c r="B95" s="29"/>
      <c r="C95" s="34"/>
      <c r="D95" s="49"/>
      <c r="E95" s="10"/>
      <c r="F95" s="36">
        <f t="shared" si="11"/>
        <v>0</v>
      </c>
      <c r="G95" s="36"/>
      <c r="H95" s="37"/>
      <c r="I95" s="35"/>
      <c r="J95" s="36"/>
      <c r="K95" s="36"/>
      <c r="L95" s="36"/>
      <c r="M95" s="37"/>
      <c r="N95" s="12"/>
      <c r="Q95" s="22"/>
    </row>
    <row r="96" spans="1:17" s="21" customFormat="1" ht="12">
      <c r="A96" s="33">
        <v>93</v>
      </c>
      <c r="B96" s="29"/>
      <c r="C96" s="34"/>
      <c r="D96" s="49"/>
      <c r="E96" s="10"/>
      <c r="F96" s="36">
        <f t="shared" si="11"/>
        <v>0</v>
      </c>
      <c r="G96" s="36"/>
      <c r="H96" s="37"/>
      <c r="I96" s="35"/>
      <c r="J96" s="36"/>
      <c r="K96" s="36"/>
      <c r="L96" s="36"/>
      <c r="M96" s="37"/>
      <c r="N96" s="12"/>
      <c r="Q96" s="22"/>
    </row>
    <row r="97" spans="1:17" s="21" customFormat="1" ht="12">
      <c r="A97" s="33">
        <v>94</v>
      </c>
      <c r="B97" s="29"/>
      <c r="C97" s="34"/>
      <c r="D97" s="49"/>
      <c r="E97" s="10"/>
      <c r="F97" s="36">
        <f t="shared" si="11"/>
        <v>0</v>
      </c>
      <c r="G97" s="36"/>
      <c r="H97" s="37"/>
      <c r="I97" s="35"/>
      <c r="J97" s="36"/>
      <c r="K97" s="36"/>
      <c r="L97" s="36"/>
      <c r="M97" s="37"/>
      <c r="N97" s="12"/>
      <c r="Q97" s="22"/>
    </row>
    <row r="98" spans="1:17" s="21" customFormat="1" ht="12">
      <c r="A98" s="33">
        <v>95</v>
      </c>
      <c r="B98" s="29"/>
      <c r="C98" s="34"/>
      <c r="D98" s="49"/>
      <c r="E98" s="10"/>
      <c r="F98" s="36">
        <f t="shared" si="11"/>
        <v>0</v>
      </c>
      <c r="G98" s="36"/>
      <c r="H98" s="37"/>
      <c r="I98" s="35"/>
      <c r="J98" s="36"/>
      <c r="K98" s="36"/>
      <c r="L98" s="36"/>
      <c r="M98" s="37"/>
      <c r="N98" s="12"/>
      <c r="Q98" s="22"/>
    </row>
    <row r="99" spans="1:17" s="85" customFormat="1" ht="12">
      <c r="A99" s="92">
        <v>96</v>
      </c>
      <c r="B99" s="93"/>
      <c r="C99" s="94"/>
      <c r="D99" s="45"/>
      <c r="E99" s="70"/>
      <c r="F99" s="36">
        <f t="shared" si="11"/>
        <v>0</v>
      </c>
      <c r="G99" s="36"/>
      <c r="H99" s="37"/>
      <c r="I99" s="35"/>
      <c r="J99" s="36"/>
      <c r="K99" s="36"/>
      <c r="L99" s="36"/>
      <c r="M99" s="37"/>
      <c r="N99" s="71"/>
      <c r="Q99" s="86"/>
    </row>
    <row r="100" spans="1:17" s="85" customFormat="1" ht="12">
      <c r="A100" s="92">
        <v>97</v>
      </c>
      <c r="B100" s="93"/>
      <c r="C100" s="94"/>
      <c r="D100" s="45"/>
      <c r="E100" s="70"/>
      <c r="F100" s="36">
        <f t="shared" si="11"/>
        <v>0</v>
      </c>
      <c r="G100" s="36"/>
      <c r="H100" s="37"/>
      <c r="I100" s="35"/>
      <c r="J100" s="36"/>
      <c r="K100" s="36"/>
      <c r="L100" s="36"/>
      <c r="M100" s="37"/>
      <c r="N100" s="71"/>
      <c r="Q100" s="86"/>
    </row>
    <row r="101" spans="1:17" s="85" customFormat="1" ht="12">
      <c r="A101" s="92">
        <v>98</v>
      </c>
      <c r="B101" s="93"/>
      <c r="C101" s="94"/>
      <c r="D101" s="45"/>
      <c r="E101" s="70"/>
      <c r="F101" s="36">
        <f t="shared" si="11"/>
        <v>0</v>
      </c>
      <c r="G101" s="36"/>
      <c r="H101" s="37"/>
      <c r="I101" s="35"/>
      <c r="J101" s="36"/>
      <c r="K101" s="36"/>
      <c r="L101" s="36"/>
      <c r="M101" s="37"/>
      <c r="N101" s="71"/>
      <c r="Q101" s="86"/>
    </row>
    <row r="102" spans="1:17" s="85" customFormat="1" ht="12">
      <c r="A102" s="92">
        <v>99</v>
      </c>
      <c r="B102" s="93"/>
      <c r="C102" s="94"/>
      <c r="D102" s="45"/>
      <c r="E102" s="70"/>
      <c r="F102" s="36">
        <f t="shared" si="11"/>
        <v>0</v>
      </c>
      <c r="G102" s="36"/>
      <c r="H102" s="37"/>
      <c r="I102" s="35"/>
      <c r="J102" s="36"/>
      <c r="K102" s="36"/>
      <c r="L102" s="36"/>
      <c r="M102" s="37"/>
      <c r="N102" s="71"/>
      <c r="Q102" s="86"/>
    </row>
    <row r="103" spans="1:17" s="85" customFormat="1" ht="12">
      <c r="A103" s="92">
        <v>100</v>
      </c>
      <c r="B103" s="93"/>
      <c r="C103" s="94"/>
      <c r="D103" s="45"/>
      <c r="E103" s="70"/>
      <c r="F103" s="36">
        <f t="shared" si="11"/>
        <v>0</v>
      </c>
      <c r="G103" s="36"/>
      <c r="H103" s="37"/>
      <c r="I103" s="35"/>
      <c r="J103" s="36"/>
      <c r="K103" s="36"/>
      <c r="L103" s="36"/>
      <c r="M103" s="37"/>
      <c r="N103" s="71"/>
      <c r="Q103" s="86"/>
    </row>
    <row r="104" spans="1:17" s="85" customFormat="1" ht="12">
      <c r="A104" s="92">
        <v>101</v>
      </c>
      <c r="B104" s="93"/>
      <c r="C104" s="94"/>
      <c r="D104" s="45"/>
      <c r="E104" s="70"/>
      <c r="F104" s="36">
        <f t="shared" si="11"/>
        <v>0</v>
      </c>
      <c r="G104" s="36"/>
      <c r="H104" s="37"/>
      <c r="I104" s="35"/>
      <c r="J104" s="36"/>
      <c r="K104" s="36"/>
      <c r="L104" s="36"/>
      <c r="M104" s="37"/>
      <c r="N104" s="71"/>
      <c r="Q104" s="86"/>
    </row>
    <row r="105" spans="1:17" s="85" customFormat="1" ht="12">
      <c r="A105" s="92">
        <v>102</v>
      </c>
      <c r="B105" s="93"/>
      <c r="C105" s="94"/>
      <c r="D105" s="45"/>
      <c r="E105" s="70"/>
      <c r="F105" s="36">
        <f t="shared" si="11"/>
        <v>0</v>
      </c>
      <c r="G105" s="36"/>
      <c r="H105" s="37"/>
      <c r="I105" s="35"/>
      <c r="J105" s="36"/>
      <c r="K105" s="36"/>
      <c r="L105" s="36"/>
      <c r="M105" s="37"/>
      <c r="N105" s="71"/>
      <c r="Q105" s="86"/>
    </row>
    <row r="106" spans="1:17" s="85" customFormat="1" ht="12">
      <c r="A106" s="92">
        <v>103</v>
      </c>
      <c r="B106" s="93"/>
      <c r="C106" s="94"/>
      <c r="D106" s="45"/>
      <c r="E106" s="70"/>
      <c r="F106" s="36">
        <f t="shared" si="11"/>
        <v>0</v>
      </c>
      <c r="G106" s="36"/>
      <c r="H106" s="37"/>
      <c r="I106" s="35"/>
      <c r="J106" s="36"/>
      <c r="K106" s="36"/>
      <c r="L106" s="36"/>
      <c r="M106" s="37"/>
      <c r="N106" s="71"/>
      <c r="Q106" s="86"/>
    </row>
    <row r="107" spans="1:17" s="85" customFormat="1" ht="12">
      <c r="A107" s="92">
        <v>104</v>
      </c>
      <c r="B107" s="93"/>
      <c r="C107" s="94"/>
      <c r="D107" s="45"/>
      <c r="E107" s="70"/>
      <c r="F107" s="36">
        <f t="shared" si="11"/>
        <v>0</v>
      </c>
      <c r="G107" s="36"/>
      <c r="H107" s="37"/>
      <c r="I107" s="35"/>
      <c r="J107" s="36"/>
      <c r="K107" s="36"/>
      <c r="L107" s="36"/>
      <c r="M107" s="37"/>
      <c r="N107" s="71"/>
      <c r="Q107" s="86"/>
    </row>
    <row r="108" spans="1:17" s="85" customFormat="1" ht="12">
      <c r="A108" s="92">
        <v>105</v>
      </c>
      <c r="B108" s="93"/>
      <c r="C108" s="94"/>
      <c r="D108" s="45"/>
      <c r="E108" s="70"/>
      <c r="F108" s="36">
        <f t="shared" si="11"/>
        <v>0</v>
      </c>
      <c r="G108" s="36"/>
      <c r="H108" s="37"/>
      <c r="I108" s="35"/>
      <c r="J108" s="36"/>
      <c r="K108" s="36"/>
      <c r="L108" s="36"/>
      <c r="M108" s="37"/>
      <c r="N108" s="71"/>
      <c r="Q108" s="86"/>
    </row>
    <row r="109" spans="1:17" s="85" customFormat="1" ht="12">
      <c r="A109" s="92">
        <v>106</v>
      </c>
      <c r="B109" s="93"/>
      <c r="C109" s="94"/>
      <c r="D109" s="45"/>
      <c r="E109" s="70"/>
      <c r="F109" s="36">
        <f t="shared" si="11"/>
        <v>0</v>
      </c>
      <c r="G109" s="36"/>
      <c r="H109" s="37"/>
      <c r="I109" s="35"/>
      <c r="J109" s="36"/>
      <c r="K109" s="36"/>
      <c r="L109" s="36"/>
      <c r="M109" s="37"/>
      <c r="N109" s="71"/>
      <c r="Q109" s="86"/>
    </row>
    <row r="110" spans="1:17" s="85" customFormat="1" ht="12">
      <c r="A110" s="97"/>
      <c r="B110" s="98"/>
      <c r="C110" s="99"/>
      <c r="D110" s="100"/>
      <c r="E110" s="101"/>
      <c r="F110" s="50">
        <f t="shared" si="11"/>
        <v>0</v>
      </c>
      <c r="G110" s="50"/>
      <c r="H110" s="58"/>
      <c r="I110" s="53"/>
      <c r="J110" s="51"/>
      <c r="K110" s="51"/>
      <c r="L110" s="50"/>
      <c r="M110" s="58"/>
      <c r="N110" s="132"/>
      <c r="Q110" s="86"/>
    </row>
    <row r="111" spans="1:17" s="79" customFormat="1" ht="22.5" customHeight="1" thickBot="1">
      <c r="A111" s="72"/>
      <c r="B111" s="73"/>
      <c r="C111" s="74"/>
      <c r="D111" s="75"/>
      <c r="E111" s="76"/>
      <c r="F111" s="76">
        <f>SUM(F6:F110)</f>
        <v>460109414.3600303</v>
      </c>
      <c r="G111" s="76">
        <f>SUM(G6:G110)</f>
        <v>90892257.60992022</v>
      </c>
      <c r="H111" s="76">
        <f>SUM(H6:H110)</f>
        <v>369217156.75011003</v>
      </c>
      <c r="I111" s="75"/>
      <c r="J111" s="76"/>
      <c r="K111" s="76">
        <f>SUM(K6:K110)</f>
        <v>39048767.8</v>
      </c>
      <c r="L111" s="76">
        <f>SUM(L6:L110)</f>
        <v>27467822.88</v>
      </c>
      <c r="M111" s="76">
        <f>SUM(M6:M110)</f>
        <v>11232464.92</v>
      </c>
      <c r="N111" s="133">
        <f>SUM(N6:N110)</f>
        <v>499158182.16003025</v>
      </c>
      <c r="Q111" s="80"/>
    </row>
    <row r="112" spans="1:17" s="85" customFormat="1" ht="12">
      <c r="A112" s="87"/>
      <c r="B112" s="102"/>
      <c r="D112" s="103"/>
      <c r="E112" s="86"/>
      <c r="F112" s="86"/>
      <c r="G112" s="86"/>
      <c r="H112" s="86"/>
      <c r="I112" s="103"/>
      <c r="J112" s="86"/>
      <c r="K112" s="86"/>
      <c r="L112" s="86"/>
      <c r="M112" s="86"/>
      <c r="N112" s="79"/>
      <c r="Q112" s="86"/>
    </row>
    <row r="113" spans="1:17" s="85" customFormat="1" ht="12">
      <c r="A113" s="227" t="s">
        <v>33</v>
      </c>
      <c r="B113" s="227"/>
      <c r="D113" s="103"/>
      <c r="E113" s="86"/>
      <c r="F113" s="86"/>
      <c r="G113" s="86"/>
      <c r="H113" s="86"/>
      <c r="I113" s="103"/>
      <c r="J113" s="86"/>
      <c r="K113" s="86"/>
      <c r="L113" s="86"/>
      <c r="M113" s="86"/>
      <c r="N113" s="79"/>
      <c r="Q113" s="86"/>
    </row>
    <row r="114" spans="1:17" s="85" customFormat="1" ht="12">
      <c r="A114" s="227" t="s">
        <v>34</v>
      </c>
      <c r="B114" s="227"/>
      <c r="D114" s="103"/>
      <c r="E114" s="86"/>
      <c r="F114" s="86"/>
      <c r="G114" s="86"/>
      <c r="H114" s="86"/>
      <c r="I114" s="103"/>
      <c r="J114" s="86"/>
      <c r="K114" s="86"/>
      <c r="L114" s="86"/>
      <c r="M114" s="86"/>
      <c r="N114" s="79"/>
      <c r="Q114" s="86"/>
    </row>
    <row r="115" spans="1:17" s="85" customFormat="1" ht="12">
      <c r="A115" s="87"/>
      <c r="B115" s="102"/>
      <c r="D115" s="103"/>
      <c r="E115" s="86"/>
      <c r="F115" s="86"/>
      <c r="G115" s="86"/>
      <c r="H115" s="86"/>
      <c r="I115" s="103"/>
      <c r="J115" s="86"/>
      <c r="K115" s="86"/>
      <c r="L115" s="86"/>
      <c r="M115" s="86"/>
      <c r="N115" s="79"/>
      <c r="Q115" s="86"/>
    </row>
    <row r="116" spans="1:17" s="85" customFormat="1" ht="12">
      <c r="A116" s="87"/>
      <c r="B116" s="102"/>
      <c r="D116" s="103"/>
      <c r="E116" s="86"/>
      <c r="F116" s="86"/>
      <c r="G116" s="86">
        <f>G111+L111</f>
        <v>118360080.48992021</v>
      </c>
      <c r="H116" s="86"/>
      <c r="I116" s="103"/>
      <c r="J116" s="86"/>
      <c r="K116" s="86"/>
      <c r="L116" s="86"/>
      <c r="M116" s="86"/>
      <c r="N116" s="79"/>
      <c r="Q116" s="86"/>
    </row>
    <row r="117" spans="1:17" s="85" customFormat="1" ht="12">
      <c r="A117" s="87"/>
      <c r="B117" s="102"/>
      <c r="D117" s="103"/>
      <c r="E117" s="86"/>
      <c r="F117" s="86"/>
      <c r="G117" s="86"/>
      <c r="H117" s="86"/>
      <c r="I117" s="103"/>
      <c r="J117" s="86"/>
      <c r="K117" s="86"/>
      <c r="L117" s="86"/>
      <c r="M117" s="86"/>
      <c r="N117" s="79"/>
      <c r="Q117" s="86"/>
    </row>
    <row r="118" spans="1:17" s="85" customFormat="1" ht="12">
      <c r="A118" s="87"/>
      <c r="B118" s="102"/>
      <c r="D118" s="103"/>
      <c r="E118" s="86"/>
      <c r="F118" s="86"/>
      <c r="G118" s="86"/>
      <c r="H118" s="86"/>
      <c r="I118" s="103"/>
      <c r="J118" s="86"/>
      <c r="K118" s="86"/>
      <c r="L118" s="86"/>
      <c r="M118" s="86"/>
      <c r="N118" s="79"/>
      <c r="Q118" s="86"/>
    </row>
    <row r="119" spans="1:17" s="85" customFormat="1" ht="12">
      <c r="A119" s="87"/>
      <c r="B119" s="102"/>
      <c r="D119" s="103"/>
      <c r="E119" s="86"/>
      <c r="F119" s="86"/>
      <c r="G119" s="86"/>
      <c r="H119" s="86"/>
      <c r="I119" s="103"/>
      <c r="J119" s="86"/>
      <c r="K119" s="86"/>
      <c r="L119" s="86"/>
      <c r="M119" s="86"/>
      <c r="N119" s="79"/>
      <c r="Q119" s="86"/>
    </row>
    <row r="120" spans="1:17" s="85" customFormat="1" ht="12">
      <c r="A120" s="87"/>
      <c r="B120" s="102"/>
      <c r="D120" s="103"/>
      <c r="E120" s="86"/>
      <c r="F120" s="86"/>
      <c r="G120" s="86"/>
      <c r="H120" s="86"/>
      <c r="I120" s="103"/>
      <c r="J120" s="86"/>
      <c r="K120" s="86"/>
      <c r="L120" s="86"/>
      <c r="M120" s="86"/>
      <c r="N120" s="79"/>
      <c r="Q120" s="86"/>
    </row>
    <row r="121" spans="1:17" s="85" customFormat="1" ht="12">
      <c r="A121" s="87"/>
      <c r="B121" s="102"/>
      <c r="D121" s="103"/>
      <c r="E121" s="86"/>
      <c r="F121" s="86"/>
      <c r="G121" s="86"/>
      <c r="H121" s="86"/>
      <c r="I121" s="103"/>
      <c r="J121" s="86"/>
      <c r="K121" s="86"/>
      <c r="L121" s="86"/>
      <c r="M121" s="86"/>
      <c r="N121" s="79"/>
      <c r="Q121" s="86"/>
    </row>
    <row r="122" spans="1:17" s="85" customFormat="1" ht="12">
      <c r="A122" s="87"/>
      <c r="B122" s="102"/>
      <c r="D122" s="103"/>
      <c r="E122" s="86"/>
      <c r="F122" s="86"/>
      <c r="G122" s="86"/>
      <c r="H122" s="86"/>
      <c r="I122" s="103"/>
      <c r="J122" s="86"/>
      <c r="K122" s="86"/>
      <c r="L122" s="86"/>
      <c r="M122" s="86"/>
      <c r="N122" s="79"/>
      <c r="Q122" s="86"/>
    </row>
  </sheetData>
  <sheetProtection/>
  <mergeCells count="9">
    <mergeCell ref="A113:B113"/>
    <mergeCell ref="A114:B114"/>
    <mergeCell ref="A1:N1"/>
    <mergeCell ref="A3:A4"/>
    <mergeCell ref="B3:B4"/>
    <mergeCell ref="C3:C4"/>
    <mergeCell ref="D3:H3"/>
    <mergeCell ref="I3:M3"/>
    <mergeCell ref="N3:N4"/>
  </mergeCells>
  <printOptions horizontalCentered="1"/>
  <pageMargins left="0.31496062992125984" right="0.31496062992125984" top="0.3937007874015748" bottom="0.15748031496062992" header="0.31496062992125984" footer="0.31496062992125984"/>
  <pageSetup horizontalDpi="600" verticalDpi="600" orientation="landscape" paperSize="9" scale="70" r:id="rId1"/>
  <rowBreaks count="1" manualBreakCount="1">
    <brk id="58" max="13" man="1"/>
  </rowBreaks>
  <colBreaks count="1" manualBreakCount="1">
    <brk id="14" max="1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19"/>
  <sheetViews>
    <sheetView showZeros="0" zoomScaleSheetLayoutView="100" zoomScalePageLayoutView="0" workbookViewId="0" topLeftCell="A1">
      <selection activeCell="F56" sqref="F56"/>
    </sheetView>
  </sheetViews>
  <sheetFormatPr defaultColWidth="9.140625" defaultRowHeight="12.75"/>
  <cols>
    <col min="1" max="1" width="5.28125" style="106" customWidth="1"/>
    <col min="2" max="2" width="58.28125" style="107" customWidth="1"/>
    <col min="3" max="3" width="6.421875" style="82" customWidth="1"/>
    <col min="4" max="4" width="9.7109375" style="108" customWidth="1"/>
    <col min="5" max="6" width="11.7109375" style="83" customWidth="1"/>
    <col min="7" max="8" width="10.57421875" style="83" customWidth="1"/>
    <col min="9" max="9" width="10.7109375" style="83" customWidth="1"/>
    <col min="10" max="10" width="9.7109375" style="108" customWidth="1"/>
    <col min="11" max="11" width="9.7109375" style="83" customWidth="1"/>
    <col min="12" max="12" width="11.7109375" style="83" customWidth="1"/>
    <col min="13" max="15" width="9.71093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11.7109375" style="82" bestFit="1" customWidth="1"/>
    <col min="21" max="21" width="9.140625" style="82" customWidth="1"/>
    <col min="22" max="22" width="12.7109375" style="83" bestFit="1" customWidth="1"/>
    <col min="23" max="25" width="9.140625" style="82" customWidth="1"/>
    <col min="26" max="26" width="11.57421875" style="82" bestFit="1" customWidth="1"/>
    <col min="27" max="16384" width="9.140625" style="82" customWidth="1"/>
  </cols>
  <sheetData>
    <row r="1" spans="1:19" ht="15.75" customHeight="1">
      <c r="A1" s="228" t="s">
        <v>132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.75" customHeight="1" thickBot="1">
      <c r="A2" s="8"/>
      <c r="B2" s="8"/>
      <c r="C2" s="8"/>
      <c r="D2" s="8"/>
      <c r="E2" s="8"/>
      <c r="F2" s="8"/>
      <c r="G2" s="180"/>
      <c r="H2" s="180"/>
      <c r="I2" s="180"/>
      <c r="J2" s="8"/>
      <c r="K2" s="8"/>
      <c r="L2" s="8"/>
      <c r="M2" s="180"/>
      <c r="N2" s="180"/>
      <c r="O2" s="180"/>
      <c r="P2" s="180"/>
      <c r="Q2" s="180"/>
      <c r="R2" s="180"/>
      <c r="S2" s="180"/>
    </row>
    <row r="3" spans="1:22" s="85" customFormat="1" ht="15.75" customHeight="1">
      <c r="A3" s="241" t="s">
        <v>57</v>
      </c>
      <c r="B3" s="243" t="s">
        <v>0</v>
      </c>
      <c r="C3" s="245" t="s">
        <v>56</v>
      </c>
      <c r="D3" s="235" t="s">
        <v>78</v>
      </c>
      <c r="E3" s="236"/>
      <c r="F3" s="236"/>
      <c r="G3" s="236"/>
      <c r="H3" s="236"/>
      <c r="I3" s="237"/>
      <c r="J3" s="238" t="s">
        <v>79</v>
      </c>
      <c r="K3" s="238"/>
      <c r="L3" s="238"/>
      <c r="M3" s="238"/>
      <c r="N3" s="238"/>
      <c r="O3" s="238"/>
      <c r="P3" s="247" t="s">
        <v>124</v>
      </c>
      <c r="Q3" s="248"/>
      <c r="R3" s="249"/>
      <c r="S3" s="250"/>
      <c r="V3" s="86"/>
    </row>
    <row r="4" spans="1:22" s="87" customFormat="1" ht="64.5" customHeight="1">
      <c r="A4" s="242"/>
      <c r="B4" s="244"/>
      <c r="C4" s="246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48" t="s">
        <v>122</v>
      </c>
      <c r="Q4" s="172" t="s">
        <v>156</v>
      </c>
      <c r="R4" s="24" t="s">
        <v>155</v>
      </c>
      <c r="S4" s="134" t="s">
        <v>123</v>
      </c>
      <c r="V4" s="8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87" customFormat="1" ht="12.75" customHeight="1" hidden="1">
      <c r="A6" s="119">
        <f>'Златибор 2018'!A6</f>
        <v>1</v>
      </c>
      <c r="B6" s="89" t="str">
        <f>'Златибор 2018'!B6</f>
        <v>Израда плана управљања  </v>
      </c>
      <c r="C6" s="90" t="str">
        <f>'Златибор 2018'!C6</f>
        <v>ком.</v>
      </c>
      <c r="D6" s="30"/>
      <c r="E6" s="91">
        <v>242000</v>
      </c>
      <c r="F6" s="59">
        <f>D6*E6*0.842</f>
        <v>0</v>
      </c>
      <c r="G6" s="36">
        <f>F6*0.3</f>
        <v>0</v>
      </c>
      <c r="H6" s="60">
        <f>F6*0.15</f>
        <v>0</v>
      </c>
      <c r="I6" s="37">
        <f>F6*0.55</f>
        <v>0</v>
      </c>
      <c r="J6" s="30"/>
      <c r="K6" s="31"/>
      <c r="L6" s="59">
        <f>J6*E6*0.158</f>
        <v>0</v>
      </c>
      <c r="M6" s="31">
        <f>L6*0.3</f>
        <v>0</v>
      </c>
      <c r="N6" s="31">
        <f>L6*0.15</f>
        <v>0</v>
      </c>
      <c r="O6" s="32">
        <f>L6*0.55</f>
        <v>0</v>
      </c>
      <c r="P6" s="153">
        <f aca="true" t="shared" si="0" ref="P6:P71">G6+M6</f>
        <v>0</v>
      </c>
      <c r="Q6" s="175">
        <f>N6+H6</f>
        <v>0</v>
      </c>
      <c r="R6" s="154">
        <f aca="true" t="shared" si="1" ref="R6:R71">O6+I6</f>
        <v>0</v>
      </c>
      <c r="S6" s="155">
        <f>P6+Q6+R6</f>
        <v>0</v>
      </c>
      <c r="V6" s="88"/>
    </row>
    <row r="7" spans="1:22" s="85" customFormat="1" ht="12" customHeight="1">
      <c r="A7" s="121">
        <f>'Златибор 2018'!A7</f>
        <v>2</v>
      </c>
      <c r="B7" s="93" t="str">
        <f>'Златибор 2018'!B7</f>
        <v>Израда годишњег програма управљања</v>
      </c>
      <c r="C7" s="94" t="str">
        <f>'Златибор 2018'!C7</f>
        <v>ком.</v>
      </c>
      <c r="D7" s="35">
        <v>1</v>
      </c>
      <c r="E7" s="70">
        <v>30250</v>
      </c>
      <c r="F7" s="60">
        <f>D7*E7*0.842</f>
        <v>25470.5</v>
      </c>
      <c r="G7" s="36">
        <f>F7*0.3</f>
        <v>7641.15</v>
      </c>
      <c r="H7" s="60">
        <f>F7*0.15</f>
        <v>3820.575</v>
      </c>
      <c r="I7" s="37">
        <f>F7*0.55</f>
        <v>14008.775000000001</v>
      </c>
      <c r="J7" s="35">
        <v>1</v>
      </c>
      <c r="K7" s="70">
        <v>30250</v>
      </c>
      <c r="L7" s="60">
        <f>E7*D7*0.158</f>
        <v>4779.5</v>
      </c>
      <c r="M7" s="36">
        <f>L7*0.3</f>
        <v>1433.85</v>
      </c>
      <c r="N7" s="36">
        <f>L7*0.15</f>
        <v>716.925</v>
      </c>
      <c r="O7" s="37">
        <f>L7*0.55</f>
        <v>2628.7250000000004</v>
      </c>
      <c r="P7" s="153">
        <f t="shared" si="0"/>
        <v>9075</v>
      </c>
      <c r="Q7" s="175">
        <f>N7+H7</f>
        <v>4537.5</v>
      </c>
      <c r="R7" s="154">
        <f t="shared" si="1"/>
        <v>16637.5</v>
      </c>
      <c r="S7" s="155">
        <f>P7+Q7+R7</f>
        <v>30250</v>
      </c>
      <c r="V7" s="86"/>
    </row>
    <row r="8" spans="1:22" s="85" customFormat="1" ht="12">
      <c r="A8" s="121">
        <f>'Златибор 2018'!A8</f>
        <v>3</v>
      </c>
      <c r="B8" s="93" t="str">
        <f>'Златибор 2018'!B8</f>
        <v>Израда годишњег извештаја </v>
      </c>
      <c r="C8" s="94" t="str">
        <f>'Златибор 2018'!C8</f>
        <v>ком.</v>
      </c>
      <c r="D8" s="35">
        <v>1</v>
      </c>
      <c r="E8" s="70">
        <v>30250</v>
      </c>
      <c r="F8" s="60">
        <f>D8*E8*0.842</f>
        <v>25470.5</v>
      </c>
      <c r="G8" s="36">
        <f aca="true" t="shared" si="2" ref="G8:G73">F8*0.3</f>
        <v>7641.15</v>
      </c>
      <c r="H8" s="60">
        <f aca="true" t="shared" si="3" ref="H8:H73">F8*0.15</f>
        <v>3820.575</v>
      </c>
      <c r="I8" s="37">
        <f aca="true" t="shared" si="4" ref="I8:I73">F8*0.55</f>
        <v>14008.775000000001</v>
      </c>
      <c r="J8" s="35">
        <v>1</v>
      </c>
      <c r="K8" s="70">
        <v>30250</v>
      </c>
      <c r="L8" s="60">
        <f>E8*D8*0.158</f>
        <v>4779.5</v>
      </c>
      <c r="M8" s="130">
        <f aca="true" t="shared" si="5" ref="M8:M73">L8*0.3</f>
        <v>1433.85</v>
      </c>
      <c r="N8" s="36">
        <f aca="true" t="shared" si="6" ref="N8:N73">L8*0.15</f>
        <v>716.925</v>
      </c>
      <c r="O8" s="37">
        <f aca="true" t="shared" si="7" ref="O8:O73">L8*0.55</f>
        <v>2628.7250000000004</v>
      </c>
      <c r="P8" s="153">
        <f t="shared" si="0"/>
        <v>9075</v>
      </c>
      <c r="Q8" s="175">
        <f aca="true" t="shared" si="8" ref="Q8:R73">N8+H8</f>
        <v>4537.5</v>
      </c>
      <c r="R8" s="154">
        <f t="shared" si="1"/>
        <v>16637.5</v>
      </c>
      <c r="S8" s="155">
        <f aca="true" t="shared" si="9" ref="S8:S73">P8+Q8+R8</f>
        <v>30250</v>
      </c>
      <c r="V8" s="86"/>
    </row>
    <row r="9" spans="1:22" s="85" customFormat="1" ht="12.75" customHeight="1" hidden="1">
      <c r="A9" s="121">
        <f>'Златибор 2018'!A9</f>
        <v>4</v>
      </c>
      <c r="B9" s="93" t="str">
        <f>'Златибор 2018'!B9</f>
        <v>Израда Правилника о унутрашњем реду и чуварској служби</v>
      </c>
      <c r="C9" s="94" t="str">
        <f>'Златибор 2018'!C9</f>
        <v>ком.</v>
      </c>
      <c r="D9" s="35"/>
      <c r="E9" s="70">
        <v>121000</v>
      </c>
      <c r="F9" s="60">
        <f aca="true" t="shared" si="10" ref="F9:F72">D9*E9</f>
        <v>0</v>
      </c>
      <c r="G9" s="130">
        <f t="shared" si="2"/>
        <v>0</v>
      </c>
      <c r="H9" s="60">
        <f t="shared" si="3"/>
        <v>0</v>
      </c>
      <c r="I9" s="37">
        <f t="shared" si="4"/>
        <v>0</v>
      </c>
      <c r="J9" s="35"/>
      <c r="K9" s="36"/>
      <c r="L9" s="60">
        <f aca="true" t="shared" si="11" ref="L9:L72">J9*K9</f>
        <v>0</v>
      </c>
      <c r="M9" s="130">
        <f t="shared" si="5"/>
        <v>0</v>
      </c>
      <c r="N9" s="36">
        <f t="shared" si="6"/>
        <v>0</v>
      </c>
      <c r="O9" s="37">
        <f t="shared" si="7"/>
        <v>0</v>
      </c>
      <c r="P9" s="153">
        <f t="shared" si="0"/>
        <v>0</v>
      </c>
      <c r="Q9" s="175">
        <f t="shared" si="8"/>
        <v>0</v>
      </c>
      <c r="R9" s="154">
        <f t="shared" si="1"/>
        <v>0</v>
      </c>
      <c r="S9" s="155">
        <f t="shared" si="9"/>
        <v>0</v>
      </c>
      <c r="V9" s="86"/>
    </row>
    <row r="10" spans="1:22" s="85" customFormat="1" ht="12" customHeight="1" hidden="1">
      <c r="A10" s="121">
        <f>'Златибор 2018'!A10</f>
        <v>5</v>
      </c>
      <c r="B10" s="93" t="str">
        <f>'Златибор 2018'!B10</f>
        <v>Израда Одлуке о накнадама</v>
      </c>
      <c r="C10" s="94" t="str">
        <f>'Златибор 2018'!C10</f>
        <v>ком.</v>
      </c>
      <c r="D10" s="35"/>
      <c r="E10" s="70">
        <v>121000</v>
      </c>
      <c r="F10" s="60">
        <f t="shared" si="10"/>
        <v>0</v>
      </c>
      <c r="G10" s="130">
        <f t="shared" si="2"/>
        <v>0</v>
      </c>
      <c r="H10" s="60">
        <f t="shared" si="3"/>
        <v>0</v>
      </c>
      <c r="I10" s="37">
        <f t="shared" si="4"/>
        <v>0</v>
      </c>
      <c r="J10" s="35"/>
      <c r="K10" s="36"/>
      <c r="L10" s="60">
        <f t="shared" si="11"/>
        <v>0</v>
      </c>
      <c r="M10" s="130">
        <f t="shared" si="5"/>
        <v>0</v>
      </c>
      <c r="N10" s="36">
        <f t="shared" si="6"/>
        <v>0</v>
      </c>
      <c r="O10" s="37">
        <f t="shared" si="7"/>
        <v>0</v>
      </c>
      <c r="P10" s="153">
        <f t="shared" si="0"/>
        <v>0</v>
      </c>
      <c r="Q10" s="175">
        <f t="shared" si="8"/>
        <v>0</v>
      </c>
      <c r="R10" s="154">
        <f t="shared" si="1"/>
        <v>0</v>
      </c>
      <c r="S10" s="155">
        <f t="shared" si="9"/>
        <v>0</v>
      </c>
      <c r="V10" s="86"/>
    </row>
    <row r="11" spans="1:22" s="95" customFormat="1" ht="12.75" customHeight="1" hidden="1">
      <c r="A11" s="121">
        <f>'Златибор 2018'!A11</f>
        <v>6</v>
      </c>
      <c r="B11" s="93" t="str">
        <f>'Златибор 2018'!B11</f>
        <v>Израда Oснова газдовања шумама</v>
      </c>
      <c r="C11" s="94" t="str">
        <f>'Златибор 2018'!C11</f>
        <v>ком.</v>
      </c>
      <c r="D11" s="38"/>
      <c r="E11" s="70">
        <v>800000</v>
      </c>
      <c r="F11" s="60">
        <f t="shared" si="10"/>
        <v>0</v>
      </c>
      <c r="G11" s="130">
        <f t="shared" si="2"/>
        <v>0</v>
      </c>
      <c r="H11" s="60">
        <f t="shared" si="3"/>
        <v>0</v>
      </c>
      <c r="I11" s="37">
        <f t="shared" si="4"/>
        <v>0</v>
      </c>
      <c r="J11" s="35"/>
      <c r="K11" s="36"/>
      <c r="L11" s="60">
        <f t="shared" si="11"/>
        <v>0</v>
      </c>
      <c r="M11" s="130">
        <f t="shared" si="5"/>
        <v>0</v>
      </c>
      <c r="N11" s="36">
        <f t="shared" si="6"/>
        <v>0</v>
      </c>
      <c r="O11" s="37">
        <f t="shared" si="7"/>
        <v>0</v>
      </c>
      <c r="P11" s="153">
        <f t="shared" si="0"/>
        <v>0</v>
      </c>
      <c r="Q11" s="175">
        <f t="shared" si="8"/>
        <v>0</v>
      </c>
      <c r="R11" s="154">
        <f t="shared" si="1"/>
        <v>0</v>
      </c>
      <c r="S11" s="155">
        <f t="shared" si="9"/>
        <v>0</v>
      </c>
      <c r="V11" s="96"/>
    </row>
    <row r="12" spans="1:22" s="95" customFormat="1" ht="12.75" customHeight="1" hidden="1">
      <c r="A12" s="121">
        <f>'Златибор 2018'!A12</f>
        <v>7</v>
      </c>
      <c r="B12" s="93" t="str">
        <f>'Златибор 2018'!B12</f>
        <v>Израда привременог програма управљања рибарским подручјем</v>
      </c>
      <c r="C12" s="94" t="str">
        <f>'Златибор 2018'!C12</f>
        <v>ком.</v>
      </c>
      <c r="D12" s="38"/>
      <c r="E12" s="70">
        <v>80000</v>
      </c>
      <c r="F12" s="61">
        <f t="shared" si="10"/>
        <v>0</v>
      </c>
      <c r="G12" s="36">
        <f t="shared" si="2"/>
        <v>0</v>
      </c>
      <c r="H12" s="60">
        <f t="shared" si="3"/>
        <v>0</v>
      </c>
      <c r="I12" s="37">
        <f t="shared" si="4"/>
        <v>0</v>
      </c>
      <c r="J12" s="38"/>
      <c r="K12" s="41"/>
      <c r="L12" s="61">
        <f t="shared" si="11"/>
        <v>0</v>
      </c>
      <c r="M12" s="36">
        <f t="shared" si="5"/>
        <v>0</v>
      </c>
      <c r="N12" s="36">
        <f t="shared" si="6"/>
        <v>0</v>
      </c>
      <c r="O12" s="37">
        <f t="shared" si="7"/>
        <v>0</v>
      </c>
      <c r="P12" s="153">
        <f t="shared" si="0"/>
        <v>0</v>
      </c>
      <c r="Q12" s="175">
        <f t="shared" si="8"/>
        <v>0</v>
      </c>
      <c r="R12" s="154">
        <f t="shared" si="1"/>
        <v>0</v>
      </c>
      <c r="S12" s="155">
        <f t="shared" si="9"/>
        <v>0</v>
      </c>
      <c r="V12" s="96"/>
    </row>
    <row r="13" spans="1:22" s="95" customFormat="1" ht="12.75" customHeight="1" hidden="1">
      <c r="A13" s="121">
        <f>'Златибор 2018'!A13</f>
        <v>8</v>
      </c>
      <c r="B13" s="93" t="str">
        <f>'Златибор 2018'!B13</f>
        <v>Измене и допуне</v>
      </c>
      <c r="C13" s="94" t="str">
        <f>'Златибор 2018'!C13</f>
        <v>ком.</v>
      </c>
      <c r="D13" s="38"/>
      <c r="E13" s="70">
        <v>40000</v>
      </c>
      <c r="F13" s="61">
        <f t="shared" si="10"/>
        <v>0</v>
      </c>
      <c r="G13" s="36">
        <f t="shared" si="2"/>
        <v>0</v>
      </c>
      <c r="H13" s="60">
        <f t="shared" si="3"/>
        <v>0</v>
      </c>
      <c r="I13" s="37">
        <f t="shared" si="4"/>
        <v>0</v>
      </c>
      <c r="J13" s="38"/>
      <c r="K13" s="41"/>
      <c r="L13" s="61">
        <f t="shared" si="11"/>
        <v>0</v>
      </c>
      <c r="M13" s="36">
        <f t="shared" si="5"/>
        <v>0</v>
      </c>
      <c r="N13" s="36">
        <f t="shared" si="6"/>
        <v>0</v>
      </c>
      <c r="O13" s="37">
        <f t="shared" si="7"/>
        <v>0</v>
      </c>
      <c r="P13" s="153">
        <f t="shared" si="0"/>
        <v>0</v>
      </c>
      <c r="Q13" s="175">
        <f t="shared" si="8"/>
        <v>0</v>
      </c>
      <c r="R13" s="154">
        <f t="shared" si="1"/>
        <v>0</v>
      </c>
      <c r="S13" s="155">
        <f t="shared" si="9"/>
        <v>0</v>
      </c>
      <c r="V13" s="96"/>
    </row>
    <row r="14" spans="1:22" s="95" customFormat="1" ht="12.75" customHeight="1" hidden="1">
      <c r="A14" s="121">
        <f>'Златибор 2018'!A14</f>
        <v>9</v>
      </c>
      <c r="B14" s="93" t="str">
        <f>'Златибор 2018'!B14</f>
        <v>Обележавање граница - I зона</v>
      </c>
      <c r="C14" s="94" t="str">
        <f>'Златибор 2018'!C14</f>
        <v>км</v>
      </c>
      <c r="D14" s="38"/>
      <c r="E14" s="70">
        <v>5068.26</v>
      </c>
      <c r="F14" s="61">
        <f t="shared" si="10"/>
        <v>0</v>
      </c>
      <c r="G14" s="36">
        <f t="shared" si="2"/>
        <v>0</v>
      </c>
      <c r="H14" s="60">
        <f t="shared" si="3"/>
        <v>0</v>
      </c>
      <c r="I14" s="37">
        <f t="shared" si="4"/>
        <v>0</v>
      </c>
      <c r="J14" s="38"/>
      <c r="K14" s="41"/>
      <c r="L14" s="61">
        <f t="shared" si="11"/>
        <v>0</v>
      </c>
      <c r="M14" s="36">
        <f t="shared" si="5"/>
        <v>0</v>
      </c>
      <c r="N14" s="36">
        <f t="shared" si="6"/>
        <v>0</v>
      </c>
      <c r="O14" s="37">
        <f t="shared" si="7"/>
        <v>0</v>
      </c>
      <c r="P14" s="153">
        <f t="shared" si="0"/>
        <v>0</v>
      </c>
      <c r="Q14" s="175">
        <f t="shared" si="8"/>
        <v>0</v>
      </c>
      <c r="R14" s="154">
        <f t="shared" si="1"/>
        <v>0</v>
      </c>
      <c r="S14" s="155">
        <f t="shared" si="9"/>
        <v>0</v>
      </c>
      <c r="V14" s="96"/>
    </row>
    <row r="15" spans="1:22" s="95" customFormat="1" ht="12.75" customHeight="1" hidden="1">
      <c r="A15" s="121">
        <f>'Златибор 2018'!A15</f>
        <v>10</v>
      </c>
      <c r="B15" s="93" t="str">
        <f>'Златибор 2018'!B15</f>
        <v>Обележавање граница - II зона </v>
      </c>
      <c r="C15" s="94" t="str">
        <f>'Златибор 2018'!C15</f>
        <v>км</v>
      </c>
      <c r="D15" s="38"/>
      <c r="E15" s="70">
        <v>5068.26</v>
      </c>
      <c r="F15" s="61">
        <f t="shared" si="10"/>
        <v>0</v>
      </c>
      <c r="G15" s="36">
        <f t="shared" si="2"/>
        <v>0</v>
      </c>
      <c r="H15" s="60">
        <f t="shared" si="3"/>
        <v>0</v>
      </c>
      <c r="I15" s="37">
        <f t="shared" si="4"/>
        <v>0</v>
      </c>
      <c r="J15" s="38"/>
      <c r="K15" s="41"/>
      <c r="L15" s="61">
        <f t="shared" si="11"/>
        <v>0</v>
      </c>
      <c r="M15" s="36">
        <f t="shared" si="5"/>
        <v>0</v>
      </c>
      <c r="N15" s="36">
        <f t="shared" si="6"/>
        <v>0</v>
      </c>
      <c r="O15" s="37">
        <f t="shared" si="7"/>
        <v>0</v>
      </c>
      <c r="P15" s="153">
        <f t="shared" si="0"/>
        <v>0</v>
      </c>
      <c r="Q15" s="175">
        <f t="shared" si="8"/>
        <v>0</v>
      </c>
      <c r="R15" s="154">
        <f t="shared" si="1"/>
        <v>0</v>
      </c>
      <c r="S15" s="155">
        <f t="shared" si="9"/>
        <v>0</v>
      </c>
      <c r="V15" s="96"/>
    </row>
    <row r="16" spans="1:22" s="95" customFormat="1" ht="12" customHeight="1" hidden="1">
      <c r="A16" s="121">
        <f>'Златибор 2018'!A16</f>
        <v>11</v>
      </c>
      <c r="B16" s="93" t="str">
        <f>'Златибор 2018'!B16</f>
        <v>Обележавање спољне границе </v>
      </c>
      <c r="C16" s="94" t="str">
        <f>'Златибор 2018'!C16</f>
        <v>км</v>
      </c>
      <c r="D16" s="38"/>
      <c r="E16" s="70">
        <v>5068.26</v>
      </c>
      <c r="F16" s="61">
        <f t="shared" si="10"/>
        <v>0</v>
      </c>
      <c r="G16" s="36">
        <f t="shared" si="2"/>
        <v>0</v>
      </c>
      <c r="H16" s="60">
        <f t="shared" si="3"/>
        <v>0</v>
      </c>
      <c r="I16" s="37">
        <f t="shared" si="4"/>
        <v>0</v>
      </c>
      <c r="J16" s="38"/>
      <c r="K16" s="41">
        <v>18150</v>
      </c>
      <c r="L16" s="61">
        <f t="shared" si="11"/>
        <v>0</v>
      </c>
      <c r="M16" s="36">
        <f t="shared" si="5"/>
        <v>0</v>
      </c>
      <c r="N16" s="36">
        <f t="shared" si="6"/>
        <v>0</v>
      </c>
      <c r="O16" s="37">
        <f t="shared" si="7"/>
        <v>0</v>
      </c>
      <c r="P16" s="153">
        <f t="shared" si="0"/>
        <v>0</v>
      </c>
      <c r="Q16" s="175">
        <f t="shared" si="8"/>
        <v>0</v>
      </c>
      <c r="R16" s="154">
        <f t="shared" si="1"/>
        <v>0</v>
      </c>
      <c r="S16" s="155">
        <f t="shared" si="9"/>
        <v>0</v>
      </c>
      <c r="T16" s="96"/>
      <c r="V16" s="96"/>
    </row>
    <row r="17" spans="1:22" s="95" customFormat="1" ht="12">
      <c r="A17" s="121">
        <f>'Златибор 2018'!A17</f>
        <v>12</v>
      </c>
      <c r="B17" s="93" t="str">
        <f>'Златибор 2018'!B17</f>
        <v>Обнављање граница</v>
      </c>
      <c r="C17" s="94" t="str">
        <f>'Златибор 2018'!C17</f>
        <v>км</v>
      </c>
      <c r="D17" s="38">
        <v>42</v>
      </c>
      <c r="E17" s="70">
        <v>6050</v>
      </c>
      <c r="F17" s="61">
        <f t="shared" si="10"/>
        <v>254100</v>
      </c>
      <c r="G17" s="36">
        <f t="shared" si="2"/>
        <v>76230</v>
      </c>
      <c r="H17" s="60">
        <f t="shared" si="3"/>
        <v>38115</v>
      </c>
      <c r="I17" s="37">
        <f t="shared" si="4"/>
        <v>139755</v>
      </c>
      <c r="J17" s="38">
        <v>20</v>
      </c>
      <c r="K17" s="41">
        <v>6050</v>
      </c>
      <c r="L17" s="61">
        <f t="shared" si="11"/>
        <v>121000</v>
      </c>
      <c r="M17" s="36">
        <f t="shared" si="5"/>
        <v>36300</v>
      </c>
      <c r="N17" s="36">
        <f t="shared" si="6"/>
        <v>18150</v>
      </c>
      <c r="O17" s="37">
        <f t="shared" si="7"/>
        <v>66550</v>
      </c>
      <c r="P17" s="153">
        <f t="shared" si="0"/>
        <v>112530</v>
      </c>
      <c r="Q17" s="175">
        <f t="shared" si="8"/>
        <v>56265</v>
      </c>
      <c r="R17" s="154">
        <f t="shared" si="1"/>
        <v>206305</v>
      </c>
      <c r="S17" s="155">
        <f t="shared" si="9"/>
        <v>375100</v>
      </c>
      <c r="T17" s="96"/>
      <c r="V17" s="96"/>
    </row>
    <row r="18" spans="1:22" s="95" customFormat="1" ht="12">
      <c r="A18" s="121">
        <f>'Златибор 2018'!A18</f>
        <v>13</v>
      </c>
      <c r="B18" s="93" t="str">
        <f>'Златибор 2018'!B18</f>
        <v>Израда и постављање ознака табли и путоказа  </v>
      </c>
      <c r="C18" s="94" t="str">
        <f>'Златибор 2018'!C18</f>
        <v>ком.</v>
      </c>
      <c r="D18" s="38">
        <v>10</v>
      </c>
      <c r="E18" s="70">
        <v>5000</v>
      </c>
      <c r="F18" s="61">
        <f t="shared" si="10"/>
        <v>50000</v>
      </c>
      <c r="G18" s="36">
        <f t="shared" si="2"/>
        <v>15000</v>
      </c>
      <c r="H18" s="60">
        <f t="shared" si="3"/>
        <v>7500</v>
      </c>
      <c r="I18" s="37">
        <f t="shared" si="4"/>
        <v>27500.000000000004</v>
      </c>
      <c r="J18" s="38">
        <v>6</v>
      </c>
      <c r="K18" s="41">
        <v>24200</v>
      </c>
      <c r="L18" s="61">
        <f t="shared" si="11"/>
        <v>145200</v>
      </c>
      <c r="M18" s="36">
        <f t="shared" si="5"/>
        <v>43560</v>
      </c>
      <c r="N18" s="36">
        <f t="shared" si="6"/>
        <v>21780</v>
      </c>
      <c r="O18" s="37">
        <f t="shared" si="7"/>
        <v>79860</v>
      </c>
      <c r="P18" s="153">
        <f t="shared" si="0"/>
        <v>58560</v>
      </c>
      <c r="Q18" s="175">
        <f t="shared" si="8"/>
        <v>29280</v>
      </c>
      <c r="R18" s="154">
        <f t="shared" si="1"/>
        <v>107360</v>
      </c>
      <c r="S18" s="155">
        <f t="shared" si="9"/>
        <v>195200</v>
      </c>
      <c r="V18" s="96"/>
    </row>
    <row r="19" spans="1:22" s="95" customFormat="1" ht="12">
      <c r="A19" s="121">
        <f>'Златибор 2018'!A19</f>
        <v>14</v>
      </c>
      <c r="B19" s="93" t="str">
        <f>'Златибор 2018'!B19</f>
        <v>Израда и постављање ознака табли и путоказа - отпад</v>
      </c>
      <c r="C19" s="94" t="str">
        <f>'Златибор 2018'!C19</f>
        <v>ком.</v>
      </c>
      <c r="D19" s="38">
        <v>5</v>
      </c>
      <c r="E19" s="70">
        <v>5000</v>
      </c>
      <c r="F19" s="61">
        <f t="shared" si="10"/>
        <v>25000</v>
      </c>
      <c r="G19" s="36">
        <f t="shared" si="2"/>
        <v>7500</v>
      </c>
      <c r="H19" s="60">
        <f t="shared" si="3"/>
        <v>3750</v>
      </c>
      <c r="I19" s="37">
        <f t="shared" si="4"/>
        <v>13750.000000000002</v>
      </c>
      <c r="J19" s="38"/>
      <c r="K19" s="41"/>
      <c r="L19" s="61">
        <f t="shared" si="11"/>
        <v>0</v>
      </c>
      <c r="M19" s="36">
        <f t="shared" si="5"/>
        <v>0</v>
      </c>
      <c r="N19" s="36">
        <f t="shared" si="6"/>
        <v>0</v>
      </c>
      <c r="O19" s="37">
        <f t="shared" si="7"/>
        <v>0</v>
      </c>
      <c r="P19" s="153">
        <f t="shared" si="0"/>
        <v>7500</v>
      </c>
      <c r="Q19" s="175">
        <f t="shared" si="8"/>
        <v>3750</v>
      </c>
      <c r="R19" s="154">
        <f t="shared" si="1"/>
        <v>13750.000000000002</v>
      </c>
      <c r="S19" s="155">
        <f t="shared" si="9"/>
        <v>25000</v>
      </c>
      <c r="V19" s="96"/>
    </row>
    <row r="20" spans="1:22" s="95" customFormat="1" ht="12">
      <c r="A20" s="121">
        <f>'Златибор 2018'!A20</f>
        <v>15</v>
      </c>
      <c r="B20" s="93" t="str">
        <f>'Златибор 2018'!B20</f>
        <v>Израда и постављање информативних табли  </v>
      </c>
      <c r="C20" s="94" t="str">
        <f>'Златибор 2018'!C20</f>
        <v>ком.</v>
      </c>
      <c r="D20" s="38">
        <v>2</v>
      </c>
      <c r="E20" s="70">
        <v>54000</v>
      </c>
      <c r="F20" s="61">
        <f t="shared" si="10"/>
        <v>108000</v>
      </c>
      <c r="G20" s="36">
        <f t="shared" si="2"/>
        <v>32400</v>
      </c>
      <c r="H20" s="60">
        <f t="shared" si="3"/>
        <v>16200</v>
      </c>
      <c r="I20" s="37">
        <f t="shared" si="4"/>
        <v>59400.00000000001</v>
      </c>
      <c r="J20" s="38">
        <v>1</v>
      </c>
      <c r="K20" s="41">
        <v>121000</v>
      </c>
      <c r="L20" s="61">
        <f t="shared" si="11"/>
        <v>121000</v>
      </c>
      <c r="M20" s="36">
        <f t="shared" si="5"/>
        <v>36300</v>
      </c>
      <c r="N20" s="36">
        <f t="shared" si="6"/>
        <v>18150</v>
      </c>
      <c r="O20" s="37">
        <f t="shared" si="7"/>
        <v>66550</v>
      </c>
      <c r="P20" s="153">
        <f t="shared" si="0"/>
        <v>68700</v>
      </c>
      <c r="Q20" s="175">
        <f t="shared" si="8"/>
        <v>34350</v>
      </c>
      <c r="R20" s="154">
        <f t="shared" si="1"/>
        <v>125950</v>
      </c>
      <c r="S20" s="155">
        <f t="shared" si="9"/>
        <v>229000</v>
      </c>
      <c r="V20" s="96"/>
    </row>
    <row r="21" spans="1:22" s="95" customFormat="1" ht="12">
      <c r="A21" s="121">
        <f>'Златибор 2018'!A21</f>
        <v>16</v>
      </c>
      <c r="B21" s="93" t="str">
        <f>'Златибор 2018'!B21</f>
        <v>Одржавање постојећих табли</v>
      </c>
      <c r="C21" s="94" t="str">
        <f>'Златибор 2018'!C21</f>
        <v>ком.</v>
      </c>
      <c r="D21" s="38">
        <v>9</v>
      </c>
      <c r="E21" s="70">
        <v>3000</v>
      </c>
      <c r="F21" s="61">
        <f t="shared" si="10"/>
        <v>27000</v>
      </c>
      <c r="G21" s="36">
        <f t="shared" si="2"/>
        <v>8100</v>
      </c>
      <c r="H21" s="60">
        <f t="shared" si="3"/>
        <v>4050</v>
      </c>
      <c r="I21" s="37">
        <f t="shared" si="4"/>
        <v>14850.000000000002</v>
      </c>
      <c r="J21" s="38">
        <v>5</v>
      </c>
      <c r="K21" s="41">
        <v>3025</v>
      </c>
      <c r="L21" s="61">
        <f t="shared" si="11"/>
        <v>15125</v>
      </c>
      <c r="M21" s="36">
        <f t="shared" si="5"/>
        <v>4537.5</v>
      </c>
      <c r="N21" s="36">
        <f t="shared" si="6"/>
        <v>2268.75</v>
      </c>
      <c r="O21" s="37">
        <f t="shared" si="7"/>
        <v>8318.75</v>
      </c>
      <c r="P21" s="153">
        <f t="shared" si="0"/>
        <v>12637.5</v>
      </c>
      <c r="Q21" s="175">
        <f t="shared" si="8"/>
        <v>6318.75</v>
      </c>
      <c r="R21" s="154">
        <f t="shared" si="1"/>
        <v>23168.75</v>
      </c>
      <c r="S21" s="155">
        <f t="shared" si="9"/>
        <v>42125</v>
      </c>
      <c r="V21" s="96"/>
    </row>
    <row r="22" spans="1:22" s="85" customFormat="1" ht="12">
      <c r="A22" s="121">
        <f>'Златибор 2018'!A22</f>
        <v>17</v>
      </c>
      <c r="B22" s="93" t="str">
        <f>'Златибор 2018'!B22</f>
        <v>Чување – бруто зараде чувара </v>
      </c>
      <c r="C22" s="94" t="str">
        <f>'Златибор 2018'!C22</f>
        <v>број</v>
      </c>
      <c r="D22" s="38">
        <v>60</v>
      </c>
      <c r="E22" s="70">
        <v>54166.6666</v>
      </c>
      <c r="F22" s="61">
        <f t="shared" si="10"/>
        <v>3249999.996</v>
      </c>
      <c r="G22" s="36">
        <f t="shared" si="2"/>
        <v>974999.9988</v>
      </c>
      <c r="H22" s="60">
        <f t="shared" si="3"/>
        <v>487499.9994</v>
      </c>
      <c r="I22" s="37">
        <f t="shared" si="4"/>
        <v>1787499.9978</v>
      </c>
      <c r="J22" s="38">
        <v>36</v>
      </c>
      <c r="K22" s="41">
        <v>45000</v>
      </c>
      <c r="L22" s="61">
        <f t="shared" si="11"/>
        <v>1620000</v>
      </c>
      <c r="M22" s="36">
        <f t="shared" si="5"/>
        <v>486000</v>
      </c>
      <c r="N22" s="36">
        <f t="shared" si="6"/>
        <v>243000</v>
      </c>
      <c r="O22" s="37">
        <f t="shared" si="7"/>
        <v>891000.0000000001</v>
      </c>
      <c r="P22" s="153">
        <f t="shared" si="0"/>
        <v>1460999.9988</v>
      </c>
      <c r="Q22" s="175">
        <f t="shared" si="8"/>
        <v>730499.9994</v>
      </c>
      <c r="R22" s="154">
        <f t="shared" si="1"/>
        <v>2678499.9978</v>
      </c>
      <c r="S22" s="155">
        <f t="shared" si="9"/>
        <v>4869999.995999999</v>
      </c>
      <c r="V22" s="86"/>
    </row>
    <row r="23" spans="1:22" s="85" customFormat="1" ht="12">
      <c r="A23" s="121">
        <f>'Златибор 2018'!A23</f>
        <v>18</v>
      </c>
      <c r="B23" s="93" t="str">
        <f>'Златибор 2018'!B23</f>
        <v>Чување – бруто зарада руководиоца чуварске службе</v>
      </c>
      <c r="C23" s="94" t="str">
        <f>'Златибор 2018'!C23</f>
        <v>број</v>
      </c>
      <c r="D23" s="38">
        <v>12</v>
      </c>
      <c r="E23" s="70">
        <v>98000</v>
      </c>
      <c r="F23" s="61">
        <f t="shared" si="10"/>
        <v>1176000</v>
      </c>
      <c r="G23" s="36">
        <f t="shared" si="2"/>
        <v>352800</v>
      </c>
      <c r="H23" s="60">
        <f t="shared" si="3"/>
        <v>176400</v>
      </c>
      <c r="I23" s="37">
        <f t="shared" si="4"/>
        <v>646800</v>
      </c>
      <c r="J23" s="38"/>
      <c r="K23" s="41"/>
      <c r="L23" s="61">
        <f t="shared" si="11"/>
        <v>0</v>
      </c>
      <c r="M23" s="36">
        <f t="shared" si="5"/>
        <v>0</v>
      </c>
      <c r="N23" s="36">
        <f t="shared" si="6"/>
        <v>0</v>
      </c>
      <c r="O23" s="37">
        <f t="shared" si="7"/>
        <v>0</v>
      </c>
      <c r="P23" s="153">
        <f t="shared" si="0"/>
        <v>352800</v>
      </c>
      <c r="Q23" s="175">
        <f t="shared" si="8"/>
        <v>176400</v>
      </c>
      <c r="R23" s="154">
        <f t="shared" si="1"/>
        <v>646800</v>
      </c>
      <c r="S23" s="155">
        <f t="shared" si="9"/>
        <v>1176000</v>
      </c>
      <c r="T23" s="86"/>
      <c r="V23" s="86"/>
    </row>
    <row r="24" spans="1:22" s="85" customFormat="1" ht="12" customHeight="1">
      <c r="A24" s="121">
        <f>'Златибор 2018'!A24</f>
        <v>19</v>
      </c>
      <c r="B24" s="93" t="str">
        <f>'Златибор 2018'!B24</f>
        <v>Надзор – бруто зараде стручног особља и њихови трошкови</v>
      </c>
      <c r="C24" s="94" t="str">
        <f>'Златибор 2018'!C24</f>
        <v>број</v>
      </c>
      <c r="D24" s="38">
        <v>12</v>
      </c>
      <c r="E24" s="70">
        <v>98000</v>
      </c>
      <c r="F24" s="61">
        <f t="shared" si="10"/>
        <v>1176000</v>
      </c>
      <c r="G24" s="36">
        <f t="shared" si="2"/>
        <v>352800</v>
      </c>
      <c r="H24" s="60">
        <f t="shared" si="3"/>
        <v>176400</v>
      </c>
      <c r="I24" s="37">
        <f t="shared" si="4"/>
        <v>646800</v>
      </c>
      <c r="J24" s="38">
        <v>4</v>
      </c>
      <c r="K24" s="41">
        <v>98000</v>
      </c>
      <c r="L24" s="61">
        <f t="shared" si="11"/>
        <v>392000</v>
      </c>
      <c r="M24" s="36">
        <f t="shared" si="5"/>
        <v>117600</v>
      </c>
      <c r="N24" s="36">
        <f t="shared" si="6"/>
        <v>58800</v>
      </c>
      <c r="O24" s="37">
        <f t="shared" si="7"/>
        <v>215600.00000000003</v>
      </c>
      <c r="P24" s="153">
        <f t="shared" si="0"/>
        <v>470400</v>
      </c>
      <c r="Q24" s="175">
        <f t="shared" si="8"/>
        <v>235200</v>
      </c>
      <c r="R24" s="154">
        <f t="shared" si="1"/>
        <v>862400</v>
      </c>
      <c r="S24" s="155">
        <f t="shared" si="9"/>
        <v>1568000</v>
      </c>
      <c r="V24" s="86"/>
    </row>
    <row r="25" spans="1:22" s="85" customFormat="1" ht="12" customHeight="1">
      <c r="A25" s="121">
        <f>'Златибор 2018'!A25</f>
        <v>20</v>
      </c>
      <c r="B25" s="93" t="str">
        <f>'Златибор 2018'!B25</f>
        <v>Бруто зараде осталог особља </v>
      </c>
      <c r="C25" s="94" t="str">
        <f>'Златибор 2018'!C25</f>
        <v>број</v>
      </c>
      <c r="D25" s="38">
        <v>12</v>
      </c>
      <c r="E25" s="70">
        <v>350000</v>
      </c>
      <c r="F25" s="41">
        <f t="shared" si="10"/>
        <v>4200000</v>
      </c>
      <c r="G25" s="36"/>
      <c r="H25" s="60"/>
      <c r="I25" s="37">
        <f>F25*1</f>
        <v>4200000</v>
      </c>
      <c r="J25" s="38"/>
      <c r="K25" s="41"/>
      <c r="L25" s="41"/>
      <c r="M25" s="36"/>
      <c r="N25" s="36"/>
      <c r="O25" s="37"/>
      <c r="P25" s="153">
        <f t="shared" si="0"/>
        <v>0</v>
      </c>
      <c r="Q25" s="175">
        <f t="shared" si="8"/>
        <v>0</v>
      </c>
      <c r="R25" s="154">
        <f t="shared" si="1"/>
        <v>4200000</v>
      </c>
      <c r="S25" s="155">
        <f t="shared" si="9"/>
        <v>4200000</v>
      </c>
      <c r="V25" s="86"/>
    </row>
    <row r="26" spans="1:22" s="85" customFormat="1" ht="12.75" customHeight="1">
      <c r="A26" s="121">
        <f>'Златибор 2018'!A26</f>
        <v>21</v>
      </c>
      <c r="B26" s="93" t="str">
        <f>'Златибор 2018'!B26</f>
        <v>Постављање столова са надстрешницама-"печурке"</v>
      </c>
      <c r="C26" s="94" t="str">
        <f>'Златибор 2018'!C26</f>
        <v>ком.</v>
      </c>
      <c r="D26" s="38">
        <v>1</v>
      </c>
      <c r="E26" s="70">
        <v>112200</v>
      </c>
      <c r="F26" s="61">
        <f t="shared" si="10"/>
        <v>112200</v>
      </c>
      <c r="G26" s="36">
        <f t="shared" si="2"/>
        <v>33660</v>
      </c>
      <c r="H26" s="60">
        <f t="shared" si="3"/>
        <v>16830</v>
      </c>
      <c r="I26" s="37">
        <f t="shared" si="4"/>
        <v>61710.00000000001</v>
      </c>
      <c r="J26" s="38">
        <v>1</v>
      </c>
      <c r="K26" s="41">
        <v>112200</v>
      </c>
      <c r="L26" s="61">
        <f t="shared" si="11"/>
        <v>112200</v>
      </c>
      <c r="M26" s="36">
        <f t="shared" si="5"/>
        <v>33660</v>
      </c>
      <c r="N26" s="36">
        <f t="shared" si="6"/>
        <v>16830</v>
      </c>
      <c r="O26" s="37">
        <f t="shared" si="7"/>
        <v>61710.00000000001</v>
      </c>
      <c r="P26" s="153">
        <f t="shared" si="0"/>
        <v>67320</v>
      </c>
      <c r="Q26" s="175">
        <f t="shared" si="8"/>
        <v>33660</v>
      </c>
      <c r="R26" s="154">
        <f t="shared" si="1"/>
        <v>123420.00000000001</v>
      </c>
      <c r="S26" s="155">
        <f t="shared" si="9"/>
        <v>224400</v>
      </c>
      <c r="V26" s="86"/>
    </row>
    <row r="27" spans="1:22" s="85" customFormat="1" ht="12">
      <c r="A27" s="121">
        <f>'Златибор 2018'!A27</f>
        <v>22</v>
      </c>
      <c r="B27" s="93" t="str">
        <f>'Златибор 2018'!B27</f>
        <v>Гарнитура стола са клупама</v>
      </c>
      <c r="C27" s="94" t="str">
        <f>'Златибор 2018'!C27</f>
        <v>ком.</v>
      </c>
      <c r="D27" s="38">
        <v>3</v>
      </c>
      <c r="E27" s="70">
        <v>17000</v>
      </c>
      <c r="F27" s="61">
        <f t="shared" si="10"/>
        <v>51000</v>
      </c>
      <c r="G27" s="36">
        <f t="shared" si="2"/>
        <v>15300</v>
      </c>
      <c r="H27" s="60">
        <f t="shared" si="3"/>
        <v>7650</v>
      </c>
      <c r="I27" s="37">
        <f t="shared" si="4"/>
        <v>28050.000000000004</v>
      </c>
      <c r="J27" s="38"/>
      <c r="K27" s="41">
        <v>19602</v>
      </c>
      <c r="L27" s="61">
        <f t="shared" si="11"/>
        <v>0</v>
      </c>
      <c r="M27" s="36">
        <f t="shared" si="5"/>
        <v>0</v>
      </c>
      <c r="N27" s="36">
        <f t="shared" si="6"/>
        <v>0</v>
      </c>
      <c r="O27" s="37">
        <f t="shared" si="7"/>
        <v>0</v>
      </c>
      <c r="P27" s="153">
        <f t="shared" si="0"/>
        <v>15300</v>
      </c>
      <c r="Q27" s="175">
        <f t="shared" si="8"/>
        <v>7650</v>
      </c>
      <c r="R27" s="154">
        <f t="shared" si="1"/>
        <v>28050.000000000004</v>
      </c>
      <c r="S27" s="155">
        <f t="shared" si="9"/>
        <v>51000</v>
      </c>
      <c r="T27" s="86"/>
      <c r="V27" s="86"/>
    </row>
    <row r="28" spans="1:22" s="85" customFormat="1" ht="12.75" customHeight="1">
      <c r="A28" s="121">
        <f>'Златибор 2018'!A28</f>
        <v>23</v>
      </c>
      <c r="B28" s="93" t="str">
        <f>'Златибор 2018'!B28</f>
        <v>Израда и постављање корпи за отпатке</v>
      </c>
      <c r="C28" s="94" t="str">
        <f>'Златибор 2018'!C28</f>
        <v>ком.</v>
      </c>
      <c r="D28" s="38">
        <v>3</v>
      </c>
      <c r="E28" s="70">
        <v>9000</v>
      </c>
      <c r="F28" s="61">
        <f t="shared" si="10"/>
        <v>27000</v>
      </c>
      <c r="G28" s="36">
        <f t="shared" si="2"/>
        <v>8100</v>
      </c>
      <c r="H28" s="60">
        <f t="shared" si="3"/>
        <v>4050</v>
      </c>
      <c r="I28" s="37">
        <f t="shared" si="4"/>
        <v>14850.000000000002</v>
      </c>
      <c r="J28" s="38">
        <v>4</v>
      </c>
      <c r="K28" s="41">
        <v>9000</v>
      </c>
      <c r="L28" s="61">
        <f t="shared" si="11"/>
        <v>36000</v>
      </c>
      <c r="M28" s="36">
        <f t="shared" si="5"/>
        <v>10800</v>
      </c>
      <c r="N28" s="36">
        <f t="shared" si="6"/>
        <v>5400</v>
      </c>
      <c r="O28" s="37">
        <f t="shared" si="7"/>
        <v>19800</v>
      </c>
      <c r="P28" s="153">
        <f t="shared" si="0"/>
        <v>18900</v>
      </c>
      <c r="Q28" s="175">
        <f t="shared" si="8"/>
        <v>9450</v>
      </c>
      <c r="R28" s="154">
        <f t="shared" si="1"/>
        <v>34650</v>
      </c>
      <c r="S28" s="155">
        <f t="shared" si="9"/>
        <v>63000</v>
      </c>
      <c r="V28" s="86"/>
    </row>
    <row r="29" spans="1:22" s="85" customFormat="1" ht="12">
      <c r="A29" s="121">
        <f>'Златибор 2018'!A29</f>
        <v>24</v>
      </c>
      <c r="B29" s="93" t="str">
        <f>'Златибор 2018'!B29</f>
        <v>Израда и постављање ложишта за пикник </v>
      </c>
      <c r="C29" s="94" t="str">
        <f>'Златибор 2018'!C29</f>
        <v>ком.</v>
      </c>
      <c r="D29" s="38">
        <v>3</v>
      </c>
      <c r="E29" s="70">
        <v>12000</v>
      </c>
      <c r="F29" s="61">
        <f t="shared" si="10"/>
        <v>36000</v>
      </c>
      <c r="G29" s="36">
        <f t="shared" si="2"/>
        <v>10800</v>
      </c>
      <c r="H29" s="60">
        <f t="shared" si="3"/>
        <v>5400</v>
      </c>
      <c r="I29" s="37">
        <f t="shared" si="4"/>
        <v>19800</v>
      </c>
      <c r="J29" s="38">
        <v>2</v>
      </c>
      <c r="K29" s="41">
        <v>11800</v>
      </c>
      <c r="L29" s="61">
        <f t="shared" si="11"/>
        <v>23600</v>
      </c>
      <c r="M29" s="36">
        <f t="shared" si="5"/>
        <v>7080</v>
      </c>
      <c r="N29" s="36">
        <f t="shared" si="6"/>
        <v>3540</v>
      </c>
      <c r="O29" s="37">
        <f t="shared" si="7"/>
        <v>12980.000000000002</v>
      </c>
      <c r="P29" s="153">
        <f t="shared" si="0"/>
        <v>17880</v>
      </c>
      <c r="Q29" s="175">
        <f t="shared" si="8"/>
        <v>8940</v>
      </c>
      <c r="R29" s="154">
        <f t="shared" si="1"/>
        <v>32780</v>
      </c>
      <c r="S29" s="155">
        <f t="shared" si="9"/>
        <v>59600</v>
      </c>
      <c r="V29" s="86"/>
    </row>
    <row r="30" spans="1:22" s="85" customFormat="1" ht="12">
      <c r="A30" s="121">
        <f>'Златибор 2018'!A30</f>
        <v>25</v>
      </c>
      <c r="B30" s="93" t="str">
        <f>'Златибор 2018'!B30</f>
        <v>Уређење пешачких стаза</v>
      </c>
      <c r="C30" s="94" t="str">
        <f>'Златибор 2018'!C30</f>
        <v>км</v>
      </c>
      <c r="D30" s="38"/>
      <c r="E30" s="70">
        <v>44000</v>
      </c>
      <c r="F30" s="61">
        <f t="shared" si="10"/>
        <v>0</v>
      </c>
      <c r="G30" s="36">
        <f t="shared" si="2"/>
        <v>0</v>
      </c>
      <c r="H30" s="60">
        <f t="shared" si="3"/>
        <v>0</v>
      </c>
      <c r="I30" s="37">
        <f t="shared" si="4"/>
        <v>0</v>
      </c>
      <c r="J30" s="38">
        <v>3</v>
      </c>
      <c r="K30" s="41">
        <v>96800</v>
      </c>
      <c r="L30" s="61">
        <f t="shared" si="11"/>
        <v>290400</v>
      </c>
      <c r="M30" s="36">
        <f t="shared" si="5"/>
        <v>87120</v>
      </c>
      <c r="N30" s="36">
        <f t="shared" si="6"/>
        <v>43560</v>
      </c>
      <c r="O30" s="37">
        <f t="shared" si="7"/>
        <v>159720</v>
      </c>
      <c r="P30" s="153">
        <f t="shared" si="0"/>
        <v>87120</v>
      </c>
      <c r="Q30" s="175">
        <f t="shared" si="8"/>
        <v>43560</v>
      </c>
      <c r="R30" s="154">
        <f t="shared" si="1"/>
        <v>159720</v>
      </c>
      <c r="S30" s="155">
        <f t="shared" si="9"/>
        <v>290400</v>
      </c>
      <c r="V30" s="86"/>
    </row>
    <row r="31" spans="1:22" s="85" customFormat="1" ht="12" customHeight="1" hidden="1">
      <c r="A31" s="121">
        <f>'Златибор 2018'!A31</f>
        <v>26</v>
      </c>
      <c r="B31" s="93" t="str">
        <f>'Златибор 2018'!B31</f>
        <v>Уређење бициклистичких стаза</v>
      </c>
      <c r="C31" s="94" t="str">
        <f>'Златибор 2018'!C31</f>
        <v>км</v>
      </c>
      <c r="D31" s="38"/>
      <c r="E31" s="70">
        <v>44000</v>
      </c>
      <c r="F31" s="61">
        <f t="shared" si="10"/>
        <v>0</v>
      </c>
      <c r="G31" s="36">
        <f t="shared" si="2"/>
        <v>0</v>
      </c>
      <c r="H31" s="60">
        <f t="shared" si="3"/>
        <v>0</v>
      </c>
      <c r="I31" s="37">
        <f t="shared" si="4"/>
        <v>0</v>
      </c>
      <c r="J31" s="38"/>
      <c r="K31" s="41">
        <v>96800</v>
      </c>
      <c r="L31" s="61">
        <f t="shared" si="11"/>
        <v>0</v>
      </c>
      <c r="M31" s="36">
        <f t="shared" si="5"/>
        <v>0</v>
      </c>
      <c r="N31" s="36">
        <f t="shared" si="6"/>
        <v>0</v>
      </c>
      <c r="O31" s="37">
        <f t="shared" si="7"/>
        <v>0</v>
      </c>
      <c r="P31" s="153">
        <f t="shared" si="0"/>
        <v>0</v>
      </c>
      <c r="Q31" s="175">
        <f t="shared" si="8"/>
        <v>0</v>
      </c>
      <c r="R31" s="154">
        <f t="shared" si="1"/>
        <v>0</v>
      </c>
      <c r="S31" s="155">
        <f t="shared" si="9"/>
        <v>0</v>
      </c>
      <c r="V31" s="86"/>
    </row>
    <row r="32" spans="1:22" s="85" customFormat="1" ht="12">
      <c r="A32" s="121">
        <f>'Златибор 2018'!A32</f>
        <v>27</v>
      </c>
      <c r="B32" s="93" t="str">
        <f>'Златибор 2018'!B32</f>
        <v>Уређење и одржавање путева на подручју ПП</v>
      </c>
      <c r="C32" s="94" t="str">
        <f>'Златибор 2018'!C32</f>
        <v>км</v>
      </c>
      <c r="D32" s="38">
        <v>3</v>
      </c>
      <c r="E32" s="70">
        <v>1000000</v>
      </c>
      <c r="F32" s="61">
        <f t="shared" si="10"/>
        <v>3000000</v>
      </c>
      <c r="G32" s="36">
        <f t="shared" si="2"/>
        <v>900000</v>
      </c>
      <c r="H32" s="60">
        <f t="shared" si="3"/>
        <v>450000</v>
      </c>
      <c r="I32" s="37">
        <f t="shared" si="4"/>
        <v>1650000.0000000002</v>
      </c>
      <c r="J32" s="38">
        <v>1</v>
      </c>
      <c r="K32" s="41">
        <v>145200</v>
      </c>
      <c r="L32" s="61">
        <f t="shared" si="11"/>
        <v>145200</v>
      </c>
      <c r="M32" s="36">
        <f t="shared" si="5"/>
        <v>43560</v>
      </c>
      <c r="N32" s="36">
        <f t="shared" si="6"/>
        <v>21780</v>
      </c>
      <c r="O32" s="37">
        <f t="shared" si="7"/>
        <v>79860</v>
      </c>
      <c r="P32" s="153">
        <f t="shared" si="0"/>
        <v>943560</v>
      </c>
      <c r="Q32" s="175">
        <f t="shared" si="8"/>
        <v>471780</v>
      </c>
      <c r="R32" s="154">
        <f t="shared" si="1"/>
        <v>1729860.0000000002</v>
      </c>
      <c r="S32" s="155">
        <f t="shared" si="9"/>
        <v>3145200</v>
      </c>
      <c r="V32" s="86"/>
    </row>
    <row r="33" spans="1:22" s="85" customFormat="1" ht="12">
      <c r="A33" s="121">
        <f>'Златибор 2018'!A33</f>
        <v>28</v>
      </c>
      <c r="B33" s="93" t="str">
        <f>'Златибор 2018'!B33</f>
        <v>Одржавање чистоће  </v>
      </c>
      <c r="C33" s="94" t="str">
        <f>'Златибор 2018'!C33</f>
        <v>дан</v>
      </c>
      <c r="D33" s="38">
        <v>55</v>
      </c>
      <c r="E33" s="70">
        <v>2200</v>
      </c>
      <c r="F33" s="61">
        <f t="shared" si="10"/>
        <v>121000</v>
      </c>
      <c r="G33" s="36">
        <f t="shared" si="2"/>
        <v>36300</v>
      </c>
      <c r="H33" s="60">
        <f t="shared" si="3"/>
        <v>18150</v>
      </c>
      <c r="I33" s="37">
        <f t="shared" si="4"/>
        <v>66550</v>
      </c>
      <c r="J33" s="38">
        <v>30</v>
      </c>
      <c r="K33" s="41">
        <v>1100</v>
      </c>
      <c r="L33" s="61">
        <f t="shared" si="11"/>
        <v>33000</v>
      </c>
      <c r="M33" s="36">
        <f t="shared" si="5"/>
        <v>9900</v>
      </c>
      <c r="N33" s="36">
        <f t="shared" si="6"/>
        <v>4950</v>
      </c>
      <c r="O33" s="37">
        <f t="shared" si="7"/>
        <v>18150</v>
      </c>
      <c r="P33" s="153">
        <f t="shared" si="0"/>
        <v>46200</v>
      </c>
      <c r="Q33" s="175">
        <f t="shared" si="8"/>
        <v>23100</v>
      </c>
      <c r="R33" s="154">
        <f t="shared" si="1"/>
        <v>84700</v>
      </c>
      <c r="S33" s="155">
        <f t="shared" si="9"/>
        <v>154000</v>
      </c>
      <c r="V33" s="86"/>
    </row>
    <row r="34" spans="1:22" s="85" customFormat="1" ht="12">
      <c r="A34" s="121">
        <f>'Златибор 2018'!A34</f>
        <v>29</v>
      </c>
      <c r="B34" s="93" t="str">
        <f>'Златибор 2018'!B34</f>
        <v>Кошење траве</v>
      </c>
      <c r="C34" s="94" t="str">
        <f>'Златибор 2018'!C34</f>
        <v>ха</v>
      </c>
      <c r="D34" s="38"/>
      <c r="E34" s="70"/>
      <c r="F34" s="61">
        <f t="shared" si="10"/>
        <v>0</v>
      </c>
      <c r="G34" s="36">
        <f t="shared" si="2"/>
        <v>0</v>
      </c>
      <c r="H34" s="60">
        <f t="shared" si="3"/>
        <v>0</v>
      </c>
      <c r="I34" s="37">
        <f t="shared" si="4"/>
        <v>0</v>
      </c>
      <c r="J34" s="38">
        <v>10</v>
      </c>
      <c r="K34" s="41">
        <v>9075</v>
      </c>
      <c r="L34" s="61">
        <f t="shared" si="11"/>
        <v>90750</v>
      </c>
      <c r="M34" s="36">
        <f t="shared" si="5"/>
        <v>27225</v>
      </c>
      <c r="N34" s="36">
        <f t="shared" si="6"/>
        <v>13612.5</v>
      </c>
      <c r="O34" s="37">
        <f t="shared" si="7"/>
        <v>49912.50000000001</v>
      </c>
      <c r="P34" s="153">
        <f t="shared" si="0"/>
        <v>27225</v>
      </c>
      <c r="Q34" s="175">
        <f t="shared" si="8"/>
        <v>13612.5</v>
      </c>
      <c r="R34" s="154">
        <f t="shared" si="1"/>
        <v>49912.50000000001</v>
      </c>
      <c r="S34" s="155">
        <f t="shared" si="9"/>
        <v>90750</v>
      </c>
      <c r="V34" s="86"/>
    </row>
    <row r="35" spans="1:22" s="85" customFormat="1" ht="12" customHeight="1" hidden="1">
      <c r="A35" s="121">
        <f>'Златибор 2018'!A35</f>
        <v>30</v>
      </c>
      <c r="B35" s="93" t="str">
        <f>'Златибор 2018'!B35</f>
        <v>Гајење и заштита шума</v>
      </c>
      <c r="C35" s="94" t="str">
        <f>'Златибор 2018'!C35</f>
        <v>ха</v>
      </c>
      <c r="D35" s="38"/>
      <c r="E35" s="70">
        <v>2400</v>
      </c>
      <c r="F35" s="61">
        <f t="shared" si="10"/>
        <v>0</v>
      </c>
      <c r="G35" s="36">
        <f t="shared" si="2"/>
        <v>0</v>
      </c>
      <c r="H35" s="60">
        <f t="shared" si="3"/>
        <v>0</v>
      </c>
      <c r="I35" s="37">
        <f t="shared" si="4"/>
        <v>0</v>
      </c>
      <c r="J35" s="38"/>
      <c r="K35" s="41">
        <v>2400</v>
      </c>
      <c r="L35" s="61">
        <f t="shared" si="11"/>
        <v>0</v>
      </c>
      <c r="M35" s="36">
        <f t="shared" si="5"/>
        <v>0</v>
      </c>
      <c r="N35" s="36">
        <f t="shared" si="6"/>
        <v>0</v>
      </c>
      <c r="O35" s="37">
        <f t="shared" si="7"/>
        <v>0</v>
      </c>
      <c r="P35" s="153">
        <f t="shared" si="0"/>
        <v>0</v>
      </c>
      <c r="Q35" s="175">
        <f t="shared" si="8"/>
        <v>0</v>
      </c>
      <c r="R35" s="154">
        <f t="shared" si="1"/>
        <v>0</v>
      </c>
      <c r="S35" s="155">
        <f t="shared" si="9"/>
        <v>0</v>
      </c>
      <c r="V35" s="86"/>
    </row>
    <row r="36" spans="1:22" s="85" customFormat="1" ht="12" customHeight="1">
      <c r="A36" s="121">
        <f>'Златибор 2018'!A36</f>
        <v>31</v>
      </c>
      <c r="B36" s="93" t="str">
        <f>'Златибор 2018'!B36</f>
        <v>Оглашање, маркенинг, припрема за штампу и сл.</v>
      </c>
      <c r="C36" s="94" t="str">
        <f>'Златибор 2018'!C36</f>
        <v>ком.</v>
      </c>
      <c r="D36" s="38">
        <v>1</v>
      </c>
      <c r="E36" s="70">
        <v>100000</v>
      </c>
      <c r="F36" s="61">
        <f t="shared" si="10"/>
        <v>100000</v>
      </c>
      <c r="G36" s="36">
        <f t="shared" si="2"/>
        <v>30000</v>
      </c>
      <c r="H36" s="60">
        <f t="shared" si="3"/>
        <v>15000</v>
      </c>
      <c r="I36" s="37">
        <f t="shared" si="4"/>
        <v>55000.00000000001</v>
      </c>
      <c r="J36" s="38"/>
      <c r="K36" s="41"/>
      <c r="L36" s="61">
        <f t="shared" si="11"/>
        <v>0</v>
      </c>
      <c r="M36" s="36">
        <f t="shared" si="5"/>
        <v>0</v>
      </c>
      <c r="N36" s="36">
        <f t="shared" si="6"/>
        <v>0</v>
      </c>
      <c r="O36" s="37">
        <f t="shared" si="7"/>
        <v>0</v>
      </c>
      <c r="P36" s="153">
        <f t="shared" si="0"/>
        <v>30000</v>
      </c>
      <c r="Q36" s="175">
        <f t="shared" si="8"/>
        <v>15000</v>
      </c>
      <c r="R36" s="154">
        <f t="shared" si="1"/>
        <v>55000.00000000001</v>
      </c>
      <c r="S36" s="155">
        <f t="shared" si="9"/>
        <v>100000</v>
      </c>
      <c r="V36" s="86"/>
    </row>
    <row r="37" spans="1:22" s="95" customFormat="1" ht="12">
      <c r="A37" s="121">
        <f>'Златибор 2018'!A37</f>
        <v>32</v>
      </c>
      <c r="B37" s="93" t="str">
        <f>'Златибор 2018'!B37</f>
        <v>Израда и штампање флајера </v>
      </c>
      <c r="C37" s="94" t="str">
        <f>'Златибор 2018'!C37</f>
        <v>ком.</v>
      </c>
      <c r="D37" s="38">
        <v>600</v>
      </c>
      <c r="E37" s="70">
        <v>11.916659</v>
      </c>
      <c r="F37" s="61">
        <f t="shared" si="10"/>
        <v>7149.9954</v>
      </c>
      <c r="G37" s="36">
        <f t="shared" si="2"/>
        <v>2144.99862</v>
      </c>
      <c r="H37" s="60">
        <f t="shared" si="3"/>
        <v>1072.49931</v>
      </c>
      <c r="I37" s="37">
        <f t="shared" si="4"/>
        <v>3932.4974700000002</v>
      </c>
      <c r="J37" s="38">
        <v>300</v>
      </c>
      <c r="K37" s="41">
        <v>18.15</v>
      </c>
      <c r="L37" s="61">
        <f t="shared" si="11"/>
        <v>5445</v>
      </c>
      <c r="M37" s="36">
        <f t="shared" si="5"/>
        <v>1633.5</v>
      </c>
      <c r="N37" s="36">
        <f t="shared" si="6"/>
        <v>816.75</v>
      </c>
      <c r="O37" s="37">
        <f t="shared" si="7"/>
        <v>2994.7500000000005</v>
      </c>
      <c r="P37" s="153">
        <f t="shared" si="0"/>
        <v>3778.49862</v>
      </c>
      <c r="Q37" s="175">
        <f t="shared" si="8"/>
        <v>1889.24931</v>
      </c>
      <c r="R37" s="154">
        <f t="shared" si="1"/>
        <v>6927.24747</v>
      </c>
      <c r="S37" s="155">
        <f t="shared" si="9"/>
        <v>12594.9954</v>
      </c>
      <c r="V37" s="96"/>
    </row>
    <row r="38" spans="1:22" s="85" customFormat="1" ht="12">
      <c r="A38" s="121">
        <f>'Златибор 2018'!A38</f>
        <v>33</v>
      </c>
      <c r="B38" s="93" t="str">
        <f>'Златибор 2018'!B38</f>
        <v>Израда и штампање публикација</v>
      </c>
      <c r="C38" s="94" t="str">
        <f>'Златибор 2018'!C38</f>
        <v>ком.</v>
      </c>
      <c r="D38" s="38">
        <v>150</v>
      </c>
      <c r="E38" s="70">
        <v>240</v>
      </c>
      <c r="F38" s="61">
        <f t="shared" si="10"/>
        <v>36000</v>
      </c>
      <c r="G38" s="36">
        <f t="shared" si="2"/>
        <v>10800</v>
      </c>
      <c r="H38" s="60">
        <f t="shared" si="3"/>
        <v>5400</v>
      </c>
      <c r="I38" s="37">
        <f t="shared" si="4"/>
        <v>19800</v>
      </c>
      <c r="J38" s="38"/>
      <c r="K38" s="41"/>
      <c r="L38" s="61">
        <f t="shared" si="11"/>
        <v>0</v>
      </c>
      <c r="M38" s="36">
        <f t="shared" si="5"/>
        <v>0</v>
      </c>
      <c r="N38" s="36">
        <f t="shared" si="6"/>
        <v>0</v>
      </c>
      <c r="O38" s="37">
        <f t="shared" si="7"/>
        <v>0</v>
      </c>
      <c r="P38" s="153">
        <f t="shared" si="0"/>
        <v>10800</v>
      </c>
      <c r="Q38" s="175">
        <f t="shared" si="8"/>
        <v>5400</v>
      </c>
      <c r="R38" s="154">
        <f t="shared" si="1"/>
        <v>19800</v>
      </c>
      <c r="S38" s="155">
        <f t="shared" si="9"/>
        <v>36000</v>
      </c>
      <c r="V38" s="86"/>
    </row>
    <row r="39" spans="1:22" s="85" customFormat="1" ht="12" customHeight="1" hidden="1">
      <c r="A39" s="121">
        <f>'Златибор 2018'!A39</f>
        <v>34</v>
      </c>
      <c r="B39" s="93" t="str">
        <f>'Златибор 2018'!B39</f>
        <v>Визит карте</v>
      </c>
      <c r="C39" s="94" t="str">
        <f>'Златибор 2018'!C39</f>
        <v>ком.</v>
      </c>
      <c r="D39" s="38"/>
      <c r="E39" s="70">
        <v>2.2</v>
      </c>
      <c r="F39" s="61">
        <f t="shared" si="10"/>
        <v>0</v>
      </c>
      <c r="G39" s="36">
        <f t="shared" si="2"/>
        <v>0</v>
      </c>
      <c r="H39" s="60">
        <f t="shared" si="3"/>
        <v>0</v>
      </c>
      <c r="I39" s="37">
        <f t="shared" si="4"/>
        <v>0</v>
      </c>
      <c r="J39" s="38"/>
      <c r="K39" s="41"/>
      <c r="L39" s="61">
        <f t="shared" si="11"/>
        <v>0</v>
      </c>
      <c r="M39" s="36">
        <f t="shared" si="5"/>
        <v>0</v>
      </c>
      <c r="N39" s="36">
        <f t="shared" si="6"/>
        <v>0</v>
      </c>
      <c r="O39" s="37">
        <f t="shared" si="7"/>
        <v>0</v>
      </c>
      <c r="P39" s="153">
        <f t="shared" si="0"/>
        <v>0</v>
      </c>
      <c r="Q39" s="175">
        <f t="shared" si="8"/>
        <v>0</v>
      </c>
      <c r="R39" s="154">
        <f t="shared" si="1"/>
        <v>0</v>
      </c>
      <c r="S39" s="155">
        <f t="shared" si="9"/>
        <v>0</v>
      </c>
      <c r="V39" s="86"/>
    </row>
    <row r="40" spans="1:22" s="85" customFormat="1" ht="12" customHeight="1" hidden="1">
      <c r="A40" s="121">
        <f>'Златибор 2018'!A40</f>
        <v>35</v>
      </c>
      <c r="B40" s="93" t="str">
        <f>'Златибор 2018'!B40</f>
        <v>Израда WEB SITE</v>
      </c>
      <c r="C40" s="94" t="str">
        <f>'Златибор 2018'!C40</f>
        <v>ком.</v>
      </c>
      <c r="D40" s="38"/>
      <c r="E40" s="70">
        <v>100000</v>
      </c>
      <c r="F40" s="61">
        <f t="shared" si="10"/>
        <v>0</v>
      </c>
      <c r="G40" s="36">
        <f t="shared" si="2"/>
        <v>0</v>
      </c>
      <c r="H40" s="60">
        <f t="shared" si="3"/>
        <v>0</v>
      </c>
      <c r="I40" s="37">
        <f t="shared" si="4"/>
        <v>0</v>
      </c>
      <c r="J40" s="38"/>
      <c r="K40" s="41"/>
      <c r="L40" s="61">
        <f t="shared" si="11"/>
        <v>0</v>
      </c>
      <c r="M40" s="36">
        <f t="shared" si="5"/>
        <v>0</v>
      </c>
      <c r="N40" s="36">
        <f t="shared" si="6"/>
        <v>0</v>
      </c>
      <c r="O40" s="37">
        <f t="shared" si="7"/>
        <v>0</v>
      </c>
      <c r="P40" s="153">
        <f t="shared" si="0"/>
        <v>0</v>
      </c>
      <c r="Q40" s="175">
        <f t="shared" si="8"/>
        <v>0</v>
      </c>
      <c r="R40" s="154">
        <f t="shared" si="1"/>
        <v>0</v>
      </c>
      <c r="S40" s="155">
        <f t="shared" si="9"/>
        <v>0</v>
      </c>
      <c r="V40" s="86"/>
    </row>
    <row r="41" spans="1:22" s="85" customFormat="1" ht="14.25" customHeight="1">
      <c r="A41" s="121">
        <f>'Златибор 2018'!A41</f>
        <v>36</v>
      </c>
      <c r="B41" s="93" t="str">
        <f>'Златибор 2018'!B41</f>
        <v>Материјали трошкови - гориво, мазиво, одржавање возила (чуварска и стучна служ.)</v>
      </c>
      <c r="C41" s="94" t="str">
        <f>'Златибор 2018'!C41</f>
        <v>ком.</v>
      </c>
      <c r="D41" s="38">
        <v>1</v>
      </c>
      <c r="E41" s="70">
        <v>1720000</v>
      </c>
      <c r="F41" s="61">
        <f t="shared" si="10"/>
        <v>1720000</v>
      </c>
      <c r="G41" s="36">
        <f t="shared" si="2"/>
        <v>516000</v>
      </c>
      <c r="H41" s="60">
        <f t="shared" si="3"/>
        <v>258000</v>
      </c>
      <c r="I41" s="37">
        <f t="shared" si="4"/>
        <v>946000.0000000001</v>
      </c>
      <c r="J41" s="38">
        <v>1</v>
      </c>
      <c r="K41" s="41">
        <v>150000</v>
      </c>
      <c r="L41" s="61">
        <f t="shared" si="11"/>
        <v>150000</v>
      </c>
      <c r="M41" s="36">
        <f t="shared" si="5"/>
        <v>45000</v>
      </c>
      <c r="N41" s="36">
        <f t="shared" si="6"/>
        <v>22500</v>
      </c>
      <c r="O41" s="37">
        <f t="shared" si="7"/>
        <v>82500</v>
      </c>
      <c r="P41" s="153">
        <f t="shared" si="0"/>
        <v>561000</v>
      </c>
      <c r="Q41" s="175">
        <f t="shared" si="8"/>
        <v>280500</v>
      </c>
      <c r="R41" s="154">
        <f t="shared" si="1"/>
        <v>1028500.0000000001</v>
      </c>
      <c r="S41" s="155">
        <f t="shared" si="9"/>
        <v>1870000</v>
      </c>
      <c r="V41" s="86"/>
    </row>
    <row r="42" spans="1:22" s="85" customFormat="1" ht="12" customHeight="1" hidden="1">
      <c r="A42" s="121">
        <f>'Златибор 2018'!A42</f>
        <v>37</v>
      </c>
      <c r="B42" s="93" t="str">
        <f>'Златибор 2018'!B42</f>
        <v>Униформе чувара и руководиоца чуварске службе ЗП  </v>
      </c>
      <c r="C42" s="94" t="str">
        <f>'Златибор 2018'!C42</f>
        <v>ком.</v>
      </c>
      <c r="D42" s="38"/>
      <c r="E42" s="70">
        <v>60802.5</v>
      </c>
      <c r="F42" s="61">
        <f t="shared" si="10"/>
        <v>0</v>
      </c>
      <c r="G42" s="36">
        <f t="shared" si="2"/>
        <v>0</v>
      </c>
      <c r="H42" s="60">
        <f t="shared" si="3"/>
        <v>0</v>
      </c>
      <c r="I42" s="37">
        <f t="shared" si="4"/>
        <v>0</v>
      </c>
      <c r="J42" s="38"/>
      <c r="K42" s="41">
        <v>72600</v>
      </c>
      <c r="L42" s="61">
        <f t="shared" si="11"/>
        <v>0</v>
      </c>
      <c r="M42" s="36">
        <f t="shared" si="5"/>
        <v>0</v>
      </c>
      <c r="N42" s="36">
        <f t="shared" si="6"/>
        <v>0</v>
      </c>
      <c r="O42" s="37">
        <f t="shared" si="7"/>
        <v>0</v>
      </c>
      <c r="P42" s="153">
        <f t="shared" si="0"/>
        <v>0</v>
      </c>
      <c r="Q42" s="175">
        <f t="shared" si="8"/>
        <v>0</v>
      </c>
      <c r="R42" s="154">
        <f t="shared" si="1"/>
        <v>0</v>
      </c>
      <c r="S42" s="155">
        <f t="shared" si="9"/>
        <v>0</v>
      </c>
      <c r="V42" s="86"/>
    </row>
    <row r="43" spans="1:22" s="85" customFormat="1" ht="12" customHeight="1" hidden="1">
      <c r="A43" s="121">
        <f>'Златибор 2018'!A43</f>
        <v>38</v>
      </c>
      <c r="B43" s="93" t="str">
        <f>'Златибор 2018'!B43</f>
        <v>Легитимације чувара ЗП</v>
      </c>
      <c r="C43" s="94" t="str">
        <f>'Златибор 2018'!C43</f>
        <v>ком.</v>
      </c>
      <c r="D43" s="38"/>
      <c r="E43" s="70">
        <v>600.9</v>
      </c>
      <c r="F43" s="61">
        <f t="shared" si="10"/>
        <v>0</v>
      </c>
      <c r="G43" s="36">
        <f t="shared" si="2"/>
        <v>0</v>
      </c>
      <c r="H43" s="60">
        <f t="shared" si="3"/>
        <v>0</v>
      </c>
      <c r="I43" s="37">
        <f t="shared" si="4"/>
        <v>0</v>
      </c>
      <c r="J43" s="38"/>
      <c r="K43" s="41">
        <v>605</v>
      </c>
      <c r="L43" s="61">
        <f t="shared" si="11"/>
        <v>0</v>
      </c>
      <c r="M43" s="36">
        <f t="shared" si="5"/>
        <v>0</v>
      </c>
      <c r="N43" s="36">
        <f t="shared" si="6"/>
        <v>0</v>
      </c>
      <c r="O43" s="37">
        <f t="shared" si="7"/>
        <v>0</v>
      </c>
      <c r="P43" s="153">
        <f t="shared" si="0"/>
        <v>0</v>
      </c>
      <c r="Q43" s="175">
        <f t="shared" si="8"/>
        <v>0</v>
      </c>
      <c r="R43" s="154">
        <f t="shared" si="1"/>
        <v>0</v>
      </c>
      <c r="S43" s="155">
        <f t="shared" si="9"/>
        <v>0</v>
      </c>
      <c r="V43" s="86"/>
    </row>
    <row r="44" spans="1:22" s="85" customFormat="1" ht="12" customHeight="1" hidden="1">
      <c r="A44" s="121">
        <f>'Златибор 2018'!A44</f>
        <v>39</v>
      </c>
      <c r="B44" s="93" t="str">
        <f>'Златибор 2018'!B44</f>
        <v>Набавка теренског и путничког возила</v>
      </c>
      <c r="C44" s="94" t="str">
        <f>'Златибор 2018'!C44</f>
        <v>ком.</v>
      </c>
      <c r="D44" s="38"/>
      <c r="E44" s="44">
        <v>1100000</v>
      </c>
      <c r="F44" s="61">
        <f t="shared" si="10"/>
        <v>0</v>
      </c>
      <c r="G44" s="36">
        <f t="shared" si="2"/>
        <v>0</v>
      </c>
      <c r="H44" s="60">
        <f t="shared" si="3"/>
        <v>0</v>
      </c>
      <c r="I44" s="37">
        <f t="shared" si="4"/>
        <v>0</v>
      </c>
      <c r="J44" s="38"/>
      <c r="K44" s="41">
        <v>1210000</v>
      </c>
      <c r="L44" s="61">
        <f t="shared" si="11"/>
        <v>0</v>
      </c>
      <c r="M44" s="36">
        <f t="shared" si="5"/>
        <v>0</v>
      </c>
      <c r="N44" s="36">
        <f t="shared" si="6"/>
        <v>0</v>
      </c>
      <c r="O44" s="37">
        <f t="shared" si="7"/>
        <v>0</v>
      </c>
      <c r="P44" s="153">
        <f t="shared" si="0"/>
        <v>0</v>
      </c>
      <c r="Q44" s="175">
        <f t="shared" si="8"/>
        <v>0</v>
      </c>
      <c r="R44" s="154">
        <f t="shared" si="1"/>
        <v>0</v>
      </c>
      <c r="S44" s="155">
        <f t="shared" si="9"/>
        <v>0</v>
      </c>
      <c r="V44" s="86"/>
    </row>
    <row r="45" spans="1:22" s="85" customFormat="1" ht="12">
      <c r="A45" s="121">
        <f>'Златибор 2018'!A45</f>
        <v>40</v>
      </c>
      <c r="B45" s="93" t="str">
        <f>'Златибор 2018'!B45</f>
        <v>Противпожарна заштита</v>
      </c>
      <c r="C45" s="94" t="str">
        <f>'Златибор 2018'!C45</f>
        <v>ком.</v>
      </c>
      <c r="D45" s="46">
        <v>1</v>
      </c>
      <c r="E45" s="70">
        <v>60000</v>
      </c>
      <c r="F45" s="61">
        <f t="shared" si="10"/>
        <v>60000</v>
      </c>
      <c r="G45" s="36">
        <f t="shared" si="2"/>
        <v>18000</v>
      </c>
      <c r="H45" s="60">
        <f t="shared" si="3"/>
        <v>9000</v>
      </c>
      <c r="I45" s="37">
        <f t="shared" si="4"/>
        <v>33000</v>
      </c>
      <c r="J45" s="38"/>
      <c r="K45" s="41">
        <v>60000</v>
      </c>
      <c r="L45" s="61">
        <f t="shared" si="11"/>
        <v>0</v>
      </c>
      <c r="M45" s="36">
        <f t="shared" si="5"/>
        <v>0</v>
      </c>
      <c r="N45" s="36">
        <f t="shared" si="6"/>
        <v>0</v>
      </c>
      <c r="O45" s="37">
        <f t="shared" si="7"/>
        <v>0</v>
      </c>
      <c r="P45" s="153">
        <f t="shared" si="0"/>
        <v>18000</v>
      </c>
      <c r="Q45" s="175">
        <f t="shared" si="8"/>
        <v>9000</v>
      </c>
      <c r="R45" s="154">
        <f t="shared" si="1"/>
        <v>33000</v>
      </c>
      <c r="S45" s="155">
        <f t="shared" si="9"/>
        <v>60000</v>
      </c>
      <c r="V45" s="86"/>
    </row>
    <row r="46" spans="1:22" s="85" customFormat="1" ht="12">
      <c r="A46" s="121">
        <f>'Златибор 2018'!A46</f>
        <v>41</v>
      </c>
      <c r="B46" s="93" t="str">
        <f>'Златибор 2018'!B46</f>
        <v>Ознаке за забрану ложења ватре</v>
      </c>
      <c r="C46" s="94" t="str">
        <f>'Златибор 2018'!C46</f>
        <v>ком.</v>
      </c>
      <c r="D46" s="46">
        <v>5</v>
      </c>
      <c r="E46" s="70">
        <v>5000</v>
      </c>
      <c r="F46" s="61">
        <f t="shared" si="10"/>
        <v>25000</v>
      </c>
      <c r="G46" s="36">
        <f t="shared" si="2"/>
        <v>7500</v>
      </c>
      <c r="H46" s="60">
        <f t="shared" si="3"/>
        <v>3750</v>
      </c>
      <c r="I46" s="37">
        <f t="shared" si="4"/>
        <v>13750.000000000002</v>
      </c>
      <c r="J46" s="38">
        <v>2</v>
      </c>
      <c r="K46" s="41">
        <v>12114.4</v>
      </c>
      <c r="L46" s="61">
        <f t="shared" si="11"/>
        <v>24228.8</v>
      </c>
      <c r="M46" s="36">
        <f t="shared" si="5"/>
        <v>7268.639999999999</v>
      </c>
      <c r="N46" s="36">
        <f t="shared" si="6"/>
        <v>3634.3199999999997</v>
      </c>
      <c r="O46" s="37">
        <f t="shared" si="7"/>
        <v>13325.84</v>
      </c>
      <c r="P46" s="153">
        <f t="shared" si="0"/>
        <v>14768.64</v>
      </c>
      <c r="Q46" s="175">
        <f t="shared" si="8"/>
        <v>7384.32</v>
      </c>
      <c r="R46" s="154">
        <f t="shared" si="1"/>
        <v>27075.840000000004</v>
      </c>
      <c r="S46" s="155">
        <f t="shared" si="9"/>
        <v>49228.8</v>
      </c>
      <c r="V46" s="86"/>
    </row>
    <row r="47" spans="1:22" s="85" customFormat="1" ht="12.75" customHeight="1">
      <c r="A47" s="121">
        <f>'Златибор 2018'!A47</f>
        <v>42</v>
      </c>
      <c r="B47" s="93" t="str">
        <f>'Златибор 2018'!B47</f>
        <v>Заснивање и одржавање дигиталне базе података</v>
      </c>
      <c r="C47" s="94" t="str">
        <f>'Златибор 2018'!C47</f>
        <v>ком.</v>
      </c>
      <c r="D47" s="46">
        <v>1</v>
      </c>
      <c r="E47" s="70">
        <v>200000</v>
      </c>
      <c r="F47" s="61">
        <f t="shared" si="10"/>
        <v>200000</v>
      </c>
      <c r="G47" s="36">
        <f t="shared" si="2"/>
        <v>60000</v>
      </c>
      <c r="H47" s="60">
        <f t="shared" si="3"/>
        <v>30000</v>
      </c>
      <c r="I47" s="37">
        <f t="shared" si="4"/>
        <v>110000.00000000001</v>
      </c>
      <c r="J47" s="38"/>
      <c r="K47" s="41">
        <v>150000</v>
      </c>
      <c r="L47" s="61">
        <f t="shared" si="11"/>
        <v>0</v>
      </c>
      <c r="M47" s="36">
        <f t="shared" si="5"/>
        <v>0</v>
      </c>
      <c r="N47" s="36">
        <f t="shared" si="6"/>
        <v>0</v>
      </c>
      <c r="O47" s="37">
        <f t="shared" si="7"/>
        <v>0</v>
      </c>
      <c r="P47" s="153">
        <f t="shared" si="0"/>
        <v>60000</v>
      </c>
      <c r="Q47" s="175">
        <f t="shared" si="8"/>
        <v>30000</v>
      </c>
      <c r="R47" s="154">
        <f t="shared" si="1"/>
        <v>110000.00000000001</v>
      </c>
      <c r="S47" s="155">
        <f t="shared" si="9"/>
        <v>200000</v>
      </c>
      <c r="V47" s="86"/>
    </row>
    <row r="48" spans="1:22" s="85" customFormat="1" ht="12.75" customHeight="1" hidden="1">
      <c r="A48" s="121">
        <f>'Златибор 2018'!A48</f>
        <v>43</v>
      </c>
      <c r="B48" s="93" t="str">
        <f>'Златибор 2018'!B48</f>
        <v>Набавка рачунара</v>
      </c>
      <c r="C48" s="94" t="str">
        <f>'Златибор 2018'!C48</f>
        <v>ком.</v>
      </c>
      <c r="D48" s="46"/>
      <c r="E48" s="70">
        <v>50000</v>
      </c>
      <c r="F48" s="61">
        <f t="shared" si="10"/>
        <v>0</v>
      </c>
      <c r="G48" s="36">
        <f t="shared" si="2"/>
        <v>0</v>
      </c>
      <c r="H48" s="60">
        <f t="shared" si="3"/>
        <v>0</v>
      </c>
      <c r="I48" s="37">
        <f t="shared" si="4"/>
        <v>0</v>
      </c>
      <c r="J48" s="38"/>
      <c r="K48" s="41"/>
      <c r="L48" s="61">
        <f t="shared" si="11"/>
        <v>0</v>
      </c>
      <c r="M48" s="36">
        <f t="shared" si="5"/>
        <v>0</v>
      </c>
      <c r="N48" s="36">
        <f t="shared" si="6"/>
        <v>0</v>
      </c>
      <c r="O48" s="37">
        <f t="shared" si="7"/>
        <v>0</v>
      </c>
      <c r="P48" s="153">
        <f t="shared" si="0"/>
        <v>0</v>
      </c>
      <c r="Q48" s="175">
        <f t="shared" si="8"/>
        <v>0</v>
      </c>
      <c r="R48" s="154">
        <f t="shared" si="1"/>
        <v>0</v>
      </c>
      <c r="S48" s="155">
        <f t="shared" si="9"/>
        <v>0</v>
      </c>
      <c r="V48" s="86"/>
    </row>
    <row r="49" spans="1:22" s="85" customFormat="1" ht="12">
      <c r="A49" s="121">
        <f>'Златибор 2018'!A49</f>
        <v>44</v>
      </c>
      <c r="B49" s="93" t="str">
        <f>'Златибор 2018'!B49</f>
        <v>Израда програма и пројеката</v>
      </c>
      <c r="C49" s="94" t="str">
        <f>'Златибор 2018'!C49</f>
        <v>ком.</v>
      </c>
      <c r="D49" s="46">
        <v>1</v>
      </c>
      <c r="E49" s="70">
        <v>50000</v>
      </c>
      <c r="F49" s="61">
        <f t="shared" si="10"/>
        <v>50000</v>
      </c>
      <c r="G49" s="36">
        <f t="shared" si="2"/>
        <v>15000</v>
      </c>
      <c r="H49" s="60">
        <f t="shared" si="3"/>
        <v>7500</v>
      </c>
      <c r="I49" s="37">
        <f t="shared" si="4"/>
        <v>27500.000000000004</v>
      </c>
      <c r="J49" s="38">
        <v>1</v>
      </c>
      <c r="K49" s="41">
        <v>100000</v>
      </c>
      <c r="L49" s="61">
        <f t="shared" si="11"/>
        <v>100000</v>
      </c>
      <c r="M49" s="36">
        <f t="shared" si="5"/>
        <v>30000</v>
      </c>
      <c r="N49" s="36">
        <f t="shared" si="6"/>
        <v>15000</v>
      </c>
      <c r="O49" s="37">
        <f t="shared" si="7"/>
        <v>55000.00000000001</v>
      </c>
      <c r="P49" s="153">
        <f t="shared" si="0"/>
        <v>45000</v>
      </c>
      <c r="Q49" s="175">
        <f t="shared" si="8"/>
        <v>22500</v>
      </c>
      <c r="R49" s="154">
        <f t="shared" si="1"/>
        <v>82500.00000000001</v>
      </c>
      <c r="S49" s="155">
        <f t="shared" si="9"/>
        <v>150000</v>
      </c>
      <c r="V49" s="86"/>
    </row>
    <row r="50" spans="1:22" s="85" customFormat="1" ht="12">
      <c r="A50" s="121">
        <f>'Златибор 2018'!A50</f>
        <v>45</v>
      </c>
      <c r="B50" s="93" t="str">
        <f>'Златибор 2018'!B50</f>
        <v>Израда стратешких процена утицаја</v>
      </c>
      <c r="C50" s="94" t="str">
        <f>'Златибор 2018'!C50</f>
        <v>ком.</v>
      </c>
      <c r="D50" s="46"/>
      <c r="E50" s="70">
        <v>50000</v>
      </c>
      <c r="F50" s="61">
        <f t="shared" si="10"/>
        <v>0</v>
      </c>
      <c r="G50" s="36">
        <f t="shared" si="2"/>
        <v>0</v>
      </c>
      <c r="H50" s="60">
        <f t="shared" si="3"/>
        <v>0</v>
      </c>
      <c r="I50" s="37">
        <f t="shared" si="4"/>
        <v>0</v>
      </c>
      <c r="J50" s="38">
        <v>1</v>
      </c>
      <c r="K50" s="41">
        <v>50000</v>
      </c>
      <c r="L50" s="61">
        <f t="shared" si="11"/>
        <v>50000</v>
      </c>
      <c r="M50" s="36">
        <f t="shared" si="5"/>
        <v>15000</v>
      </c>
      <c r="N50" s="36">
        <f t="shared" si="6"/>
        <v>7500</v>
      </c>
      <c r="O50" s="37">
        <f t="shared" si="7"/>
        <v>27500.000000000004</v>
      </c>
      <c r="P50" s="153">
        <f t="shared" si="0"/>
        <v>15000</v>
      </c>
      <c r="Q50" s="175">
        <f t="shared" si="8"/>
        <v>7500</v>
      </c>
      <c r="R50" s="154">
        <f t="shared" si="1"/>
        <v>27500.000000000004</v>
      </c>
      <c r="S50" s="155">
        <f t="shared" si="9"/>
        <v>50000</v>
      </c>
      <c r="V50" s="86"/>
    </row>
    <row r="51" spans="1:22" s="85" customFormat="1" ht="12" customHeight="1" hidden="1">
      <c r="A51" s="121">
        <f>'Златибор 2018'!A51</f>
        <v>46</v>
      </c>
      <c r="B51" s="93" t="str">
        <f>'Златибор 2018'!B51</f>
        <v>Израда процена утицаја</v>
      </c>
      <c r="C51" s="94" t="str">
        <f>'Златибор 2018'!C51</f>
        <v>ком.</v>
      </c>
      <c r="D51" s="46"/>
      <c r="E51" s="70">
        <v>50000</v>
      </c>
      <c r="F51" s="61">
        <f t="shared" si="10"/>
        <v>0</v>
      </c>
      <c r="G51" s="36">
        <f t="shared" si="2"/>
        <v>0</v>
      </c>
      <c r="H51" s="60">
        <f t="shared" si="3"/>
        <v>0</v>
      </c>
      <c r="I51" s="37">
        <f t="shared" si="4"/>
        <v>0</v>
      </c>
      <c r="J51" s="38"/>
      <c r="K51" s="41"/>
      <c r="L51" s="61">
        <f t="shared" si="11"/>
        <v>0</v>
      </c>
      <c r="M51" s="36">
        <f t="shared" si="5"/>
        <v>0</v>
      </c>
      <c r="N51" s="36">
        <f t="shared" si="6"/>
        <v>0</v>
      </c>
      <c r="O51" s="37">
        <f t="shared" si="7"/>
        <v>0</v>
      </c>
      <c r="P51" s="153">
        <f t="shared" si="0"/>
        <v>0</v>
      </c>
      <c r="Q51" s="175">
        <f t="shared" si="8"/>
        <v>0</v>
      </c>
      <c r="R51" s="154">
        <f t="shared" si="1"/>
        <v>0</v>
      </c>
      <c r="S51" s="155">
        <f t="shared" si="9"/>
        <v>0</v>
      </c>
      <c r="V51" s="86"/>
    </row>
    <row r="52" spans="1:22" s="85" customFormat="1" ht="12" customHeight="1" hidden="1">
      <c r="A52" s="121">
        <f>'Златибор 2018'!A52</f>
        <v>47</v>
      </c>
      <c r="B52" s="93" t="str">
        <f>'Златибор 2018'!B52</f>
        <v>Реконструкција шумских кућа</v>
      </c>
      <c r="C52" s="94" t="str">
        <f>'Златибор 2018'!C52</f>
        <v>ком.</v>
      </c>
      <c r="D52" s="46"/>
      <c r="E52" s="70">
        <v>400000</v>
      </c>
      <c r="F52" s="61">
        <f t="shared" si="10"/>
        <v>0</v>
      </c>
      <c r="G52" s="36">
        <f t="shared" si="2"/>
        <v>0</v>
      </c>
      <c r="H52" s="60">
        <f t="shared" si="3"/>
        <v>0</v>
      </c>
      <c r="I52" s="37">
        <f t="shared" si="4"/>
        <v>0</v>
      </c>
      <c r="J52" s="38"/>
      <c r="K52" s="41"/>
      <c r="L52" s="61">
        <f t="shared" si="11"/>
        <v>0</v>
      </c>
      <c r="M52" s="36">
        <f t="shared" si="5"/>
        <v>0</v>
      </c>
      <c r="N52" s="36">
        <f t="shared" si="6"/>
        <v>0</v>
      </c>
      <c r="O52" s="37">
        <f t="shared" si="7"/>
        <v>0</v>
      </c>
      <c r="P52" s="153">
        <f t="shared" si="0"/>
        <v>0</v>
      </c>
      <c r="Q52" s="175">
        <f t="shared" si="8"/>
        <v>0</v>
      </c>
      <c r="R52" s="154">
        <f t="shared" si="1"/>
        <v>0</v>
      </c>
      <c r="S52" s="155">
        <f t="shared" si="9"/>
        <v>0</v>
      </c>
      <c r="V52" s="86"/>
    </row>
    <row r="53" spans="1:22" s="85" customFormat="1" ht="12" customHeight="1" hidden="1">
      <c r="A53" s="121">
        <f>'Златибор 2018'!A53</f>
        <v>48</v>
      </c>
      <c r="B53" s="93" t="str">
        <f>'Златибор 2018'!B53</f>
        <v>Материјално техничко опремање</v>
      </c>
      <c r="C53" s="94" t="str">
        <f>'Златибор 2018'!C53</f>
        <v>ком.</v>
      </c>
      <c r="D53" s="46"/>
      <c r="E53" s="70"/>
      <c r="F53" s="61">
        <f t="shared" si="10"/>
        <v>0</v>
      </c>
      <c r="G53" s="36">
        <f t="shared" si="2"/>
        <v>0</v>
      </c>
      <c r="H53" s="60">
        <f t="shared" si="3"/>
        <v>0</v>
      </c>
      <c r="I53" s="37">
        <f t="shared" si="4"/>
        <v>0</v>
      </c>
      <c r="J53" s="38"/>
      <c r="K53" s="41">
        <v>200000</v>
      </c>
      <c r="L53" s="61">
        <f t="shared" si="11"/>
        <v>0</v>
      </c>
      <c r="M53" s="36">
        <f t="shared" si="5"/>
        <v>0</v>
      </c>
      <c r="N53" s="36">
        <f t="shared" si="6"/>
        <v>0</v>
      </c>
      <c r="O53" s="37">
        <f t="shared" si="7"/>
        <v>0</v>
      </c>
      <c r="P53" s="153">
        <f t="shared" si="0"/>
        <v>0</v>
      </c>
      <c r="Q53" s="175">
        <f t="shared" si="8"/>
        <v>0</v>
      </c>
      <c r="R53" s="154">
        <f t="shared" si="1"/>
        <v>0</v>
      </c>
      <c r="S53" s="155">
        <f t="shared" si="9"/>
        <v>0</v>
      </c>
      <c r="V53" s="86"/>
    </row>
    <row r="54" spans="1:22" s="85" customFormat="1" ht="12">
      <c r="A54" s="121">
        <f>'Златибор 2018'!A54</f>
        <v>49</v>
      </c>
      <c r="B54" s="93" t="str">
        <f>'Златибор 2018'!B54</f>
        <v>Изградња улазних станица у ЗП</v>
      </c>
      <c r="C54" s="94" t="str">
        <f>'Златибор 2018'!C54</f>
        <v>ком.</v>
      </c>
      <c r="D54" s="46">
        <v>1</v>
      </c>
      <c r="E54" s="70">
        <v>220000</v>
      </c>
      <c r="F54" s="61">
        <f t="shared" si="10"/>
        <v>220000</v>
      </c>
      <c r="G54" s="36">
        <f t="shared" si="2"/>
        <v>66000</v>
      </c>
      <c r="H54" s="60">
        <f t="shared" si="3"/>
        <v>33000</v>
      </c>
      <c r="I54" s="37">
        <f t="shared" si="4"/>
        <v>121000.00000000001</v>
      </c>
      <c r="J54" s="38"/>
      <c r="K54" s="41"/>
      <c r="L54" s="61">
        <f t="shared" si="11"/>
        <v>0</v>
      </c>
      <c r="M54" s="36">
        <f t="shared" si="5"/>
        <v>0</v>
      </c>
      <c r="N54" s="36">
        <f t="shared" si="6"/>
        <v>0</v>
      </c>
      <c r="O54" s="37">
        <f t="shared" si="7"/>
        <v>0</v>
      </c>
      <c r="P54" s="153">
        <f t="shared" si="0"/>
        <v>66000</v>
      </c>
      <c r="Q54" s="175">
        <f t="shared" si="8"/>
        <v>33000</v>
      </c>
      <c r="R54" s="154">
        <f t="shared" si="1"/>
        <v>121000.00000000001</v>
      </c>
      <c r="S54" s="155">
        <f t="shared" si="9"/>
        <v>220000</v>
      </c>
      <c r="V54" s="86"/>
    </row>
    <row r="55" spans="1:22" s="85" customFormat="1" ht="12">
      <c r="A55" s="121">
        <f>'Златибор 2018'!A55</f>
        <v>50</v>
      </c>
      <c r="B55" s="93" t="str">
        <f>'Златибор 2018'!B55</f>
        <v>Mониторинг</v>
      </c>
      <c r="C55" s="94" t="str">
        <f>'Златибор 2018'!C55</f>
        <v>ком.</v>
      </c>
      <c r="D55" s="46">
        <v>1</v>
      </c>
      <c r="E55" s="70">
        <v>700000</v>
      </c>
      <c r="F55" s="61">
        <f t="shared" si="10"/>
        <v>700000</v>
      </c>
      <c r="G55" s="36">
        <f t="shared" si="2"/>
        <v>210000</v>
      </c>
      <c r="H55" s="60">
        <f t="shared" si="3"/>
        <v>105000</v>
      </c>
      <c r="I55" s="37">
        <f t="shared" si="4"/>
        <v>385000.00000000006</v>
      </c>
      <c r="J55" s="38">
        <v>1</v>
      </c>
      <c r="K55" s="41">
        <v>150000</v>
      </c>
      <c r="L55" s="61">
        <f t="shared" si="11"/>
        <v>150000</v>
      </c>
      <c r="M55" s="36">
        <f t="shared" si="5"/>
        <v>45000</v>
      </c>
      <c r="N55" s="36">
        <f t="shared" si="6"/>
        <v>22500</v>
      </c>
      <c r="O55" s="37">
        <f t="shared" si="7"/>
        <v>82500</v>
      </c>
      <c r="P55" s="153">
        <f t="shared" si="0"/>
        <v>255000</v>
      </c>
      <c r="Q55" s="175">
        <f t="shared" si="8"/>
        <v>127500</v>
      </c>
      <c r="R55" s="154">
        <f t="shared" si="1"/>
        <v>467500.00000000006</v>
      </c>
      <c r="S55" s="155">
        <f t="shared" si="9"/>
        <v>850000</v>
      </c>
      <c r="V55" s="86"/>
    </row>
    <row r="56" spans="1:22" s="85" customFormat="1" ht="12">
      <c r="A56" s="121">
        <f>'Златибор 2018'!A56</f>
        <v>51</v>
      </c>
      <c r="B56" s="93" t="str">
        <f>'Златибор 2018'!B56</f>
        <v>Изградња и опремање визиторског центра</v>
      </c>
      <c r="C56" s="94" t="str">
        <f>'Златибор 2018'!C56</f>
        <v>ком.</v>
      </c>
      <c r="D56" s="123">
        <v>0.172505</v>
      </c>
      <c r="E56" s="10">
        <v>200000000</v>
      </c>
      <c r="F56" s="61">
        <f t="shared" si="10"/>
        <v>34501000</v>
      </c>
      <c r="G56" s="36">
        <f t="shared" si="2"/>
        <v>10350300</v>
      </c>
      <c r="H56" s="60">
        <f t="shared" si="3"/>
        <v>5175150</v>
      </c>
      <c r="I56" s="37">
        <f t="shared" si="4"/>
        <v>18975550</v>
      </c>
      <c r="J56" s="38"/>
      <c r="K56" s="41"/>
      <c r="L56" s="61">
        <f t="shared" si="11"/>
        <v>0</v>
      </c>
      <c r="M56" s="36">
        <f t="shared" si="5"/>
        <v>0</v>
      </c>
      <c r="N56" s="36">
        <f t="shared" si="6"/>
        <v>0</v>
      </c>
      <c r="O56" s="37">
        <f t="shared" si="7"/>
        <v>0</v>
      </c>
      <c r="P56" s="153">
        <f t="shared" si="0"/>
        <v>10350300</v>
      </c>
      <c r="Q56" s="175">
        <f t="shared" si="8"/>
        <v>5175150</v>
      </c>
      <c r="R56" s="154">
        <f t="shared" si="1"/>
        <v>18975550</v>
      </c>
      <c r="S56" s="155">
        <f t="shared" si="9"/>
        <v>34501000</v>
      </c>
      <c r="V56" s="86"/>
    </row>
    <row r="57" spans="1:22" s="85" customFormat="1" ht="12" customHeight="1" hidden="1">
      <c r="A57" s="121">
        <f>'Златибор 2018'!A57</f>
        <v>52</v>
      </c>
      <c r="B57" s="93" t="str">
        <f>'Златибор 2018'!B57</f>
        <v>Израда пројектне документације за визиторски центар</v>
      </c>
      <c r="C57" s="94" t="str">
        <f>'Златибор 2018'!C57</f>
        <v>ком.</v>
      </c>
      <c r="D57" s="46"/>
      <c r="E57" s="10">
        <v>12000000</v>
      </c>
      <c r="F57" s="61">
        <f t="shared" si="10"/>
        <v>0</v>
      </c>
      <c r="G57" s="36">
        <f t="shared" si="2"/>
        <v>0</v>
      </c>
      <c r="H57" s="60">
        <f t="shared" si="3"/>
        <v>0</v>
      </c>
      <c r="I57" s="37">
        <f t="shared" si="4"/>
        <v>0</v>
      </c>
      <c r="J57" s="38"/>
      <c r="K57" s="41"/>
      <c r="L57" s="61">
        <f t="shared" si="11"/>
        <v>0</v>
      </c>
      <c r="M57" s="36">
        <f t="shared" si="5"/>
        <v>0</v>
      </c>
      <c r="N57" s="36">
        <f t="shared" si="6"/>
        <v>0</v>
      </c>
      <c r="O57" s="37">
        <f t="shared" si="7"/>
        <v>0</v>
      </c>
      <c r="P57" s="153">
        <f t="shared" si="0"/>
        <v>0</v>
      </c>
      <c r="Q57" s="175">
        <f t="shared" si="8"/>
        <v>0</v>
      </c>
      <c r="R57" s="154">
        <f t="shared" si="1"/>
        <v>0</v>
      </c>
      <c r="S57" s="155">
        <f t="shared" si="9"/>
        <v>0</v>
      </c>
      <c r="V57" s="86"/>
    </row>
    <row r="58" spans="1:22" s="85" customFormat="1" ht="12" customHeight="1" hidden="1">
      <c r="A58" s="121">
        <f>'Златибор 2018'!A58</f>
        <v>53</v>
      </c>
      <c r="B58" s="93" t="str">
        <f>'Златибор 2018'!B58</f>
        <v>Изградња и опремање планинарског дома</v>
      </c>
      <c r="C58" s="94" t="str">
        <f>'Златибор 2018'!C58</f>
        <v>ком.</v>
      </c>
      <c r="D58" s="46"/>
      <c r="E58" s="10">
        <v>40000000</v>
      </c>
      <c r="F58" s="61">
        <f t="shared" si="10"/>
        <v>0</v>
      </c>
      <c r="G58" s="36">
        <f t="shared" si="2"/>
        <v>0</v>
      </c>
      <c r="H58" s="60">
        <f t="shared" si="3"/>
        <v>0</v>
      </c>
      <c r="I58" s="37">
        <f t="shared" si="4"/>
        <v>0</v>
      </c>
      <c r="J58" s="38"/>
      <c r="K58" s="41"/>
      <c r="L58" s="61">
        <f t="shared" si="11"/>
        <v>0</v>
      </c>
      <c r="M58" s="36">
        <f t="shared" si="5"/>
        <v>0</v>
      </c>
      <c r="N58" s="36">
        <f t="shared" si="6"/>
        <v>0</v>
      </c>
      <c r="O58" s="37">
        <f t="shared" si="7"/>
        <v>0</v>
      </c>
      <c r="P58" s="153">
        <f t="shared" si="0"/>
        <v>0</v>
      </c>
      <c r="Q58" s="175">
        <f t="shared" si="8"/>
        <v>0</v>
      </c>
      <c r="R58" s="154">
        <f t="shared" si="1"/>
        <v>0</v>
      </c>
      <c r="S58" s="155">
        <f t="shared" si="9"/>
        <v>0</v>
      </c>
      <c r="V58" s="86"/>
    </row>
    <row r="59" spans="1:22" s="85" customFormat="1" ht="12" customHeight="1" hidden="1">
      <c r="A59" s="121">
        <f>'Златибор 2018'!A59</f>
        <v>54</v>
      </c>
      <c r="B59" s="93" t="str">
        <f>'Златибор 2018'!B59</f>
        <v>Израд пројектне документације за планинарски дом</v>
      </c>
      <c r="C59" s="94" t="str">
        <f>'Златибор 2018'!C59</f>
        <v>ком.</v>
      </c>
      <c r="D59" s="46"/>
      <c r="E59" s="10">
        <v>1500000</v>
      </c>
      <c r="F59" s="61">
        <f t="shared" si="10"/>
        <v>0</v>
      </c>
      <c r="G59" s="36">
        <f t="shared" si="2"/>
        <v>0</v>
      </c>
      <c r="H59" s="60">
        <f t="shared" si="3"/>
        <v>0</v>
      </c>
      <c r="I59" s="37">
        <f t="shared" si="4"/>
        <v>0</v>
      </c>
      <c r="J59" s="38"/>
      <c r="K59" s="41"/>
      <c r="L59" s="61">
        <f t="shared" si="11"/>
        <v>0</v>
      </c>
      <c r="M59" s="36">
        <f t="shared" si="5"/>
        <v>0</v>
      </c>
      <c r="N59" s="36">
        <f t="shared" si="6"/>
        <v>0</v>
      </c>
      <c r="O59" s="37">
        <f t="shared" si="7"/>
        <v>0</v>
      </c>
      <c r="P59" s="153">
        <f t="shared" si="0"/>
        <v>0</v>
      </c>
      <c r="Q59" s="175">
        <f t="shared" si="8"/>
        <v>0</v>
      </c>
      <c r="R59" s="154">
        <f t="shared" si="1"/>
        <v>0</v>
      </c>
      <c r="S59" s="155">
        <f t="shared" si="9"/>
        <v>0</v>
      </c>
      <c r="V59" s="86"/>
    </row>
    <row r="60" spans="1:22" s="85" customFormat="1" ht="12" customHeight="1" hidden="1">
      <c r="A60" s="121">
        <f>'Златибор 2018'!A60</f>
        <v>55</v>
      </c>
      <c r="B60" s="93" t="str">
        <f>'Златибор 2018'!B60</f>
        <v>Реконструкција и опремање ловачке куће и едукативног центра</v>
      </c>
      <c r="C60" s="94" t="str">
        <f>'Златибор 2018'!C60</f>
        <v>ком.</v>
      </c>
      <c r="D60" s="46"/>
      <c r="E60" s="10">
        <v>20000000</v>
      </c>
      <c r="F60" s="61">
        <f t="shared" si="10"/>
        <v>0</v>
      </c>
      <c r="G60" s="36">
        <f t="shared" si="2"/>
        <v>0</v>
      </c>
      <c r="H60" s="60">
        <f t="shared" si="3"/>
        <v>0</v>
      </c>
      <c r="I60" s="37">
        <f t="shared" si="4"/>
        <v>0</v>
      </c>
      <c r="J60" s="38"/>
      <c r="K60" s="41"/>
      <c r="L60" s="61">
        <f t="shared" si="11"/>
        <v>0</v>
      </c>
      <c r="M60" s="36">
        <f t="shared" si="5"/>
        <v>0</v>
      </c>
      <c r="N60" s="36">
        <f t="shared" si="6"/>
        <v>0</v>
      </c>
      <c r="O60" s="37">
        <f t="shared" si="7"/>
        <v>0</v>
      </c>
      <c r="P60" s="153">
        <f t="shared" si="0"/>
        <v>0</v>
      </c>
      <c r="Q60" s="175">
        <f t="shared" si="8"/>
        <v>0</v>
      </c>
      <c r="R60" s="154">
        <f t="shared" si="1"/>
        <v>0</v>
      </c>
      <c r="S60" s="155">
        <f t="shared" si="9"/>
        <v>0</v>
      </c>
      <c r="V60" s="86"/>
    </row>
    <row r="61" spans="1:22" s="85" customFormat="1" ht="12" customHeight="1" hidden="1">
      <c r="A61" s="121">
        <f>'Златибор 2018'!A61</f>
        <v>56</v>
      </c>
      <c r="B61" s="93" t="str">
        <f>'Златибор 2018'!B61</f>
        <v>Израда пројектне документације за ловачку кућу и едукативни центар</v>
      </c>
      <c r="C61" s="94" t="str">
        <f>'Златибор 2018'!C61</f>
        <v>ком.</v>
      </c>
      <c r="D61" s="46"/>
      <c r="E61" s="10">
        <v>700000</v>
      </c>
      <c r="F61" s="61">
        <f t="shared" si="10"/>
        <v>0</v>
      </c>
      <c r="G61" s="36">
        <f t="shared" si="2"/>
        <v>0</v>
      </c>
      <c r="H61" s="60">
        <f t="shared" si="3"/>
        <v>0</v>
      </c>
      <c r="I61" s="37">
        <f t="shared" si="4"/>
        <v>0</v>
      </c>
      <c r="J61" s="38"/>
      <c r="K61" s="41"/>
      <c r="L61" s="61">
        <f t="shared" si="11"/>
        <v>0</v>
      </c>
      <c r="M61" s="36">
        <f t="shared" si="5"/>
        <v>0</v>
      </c>
      <c r="N61" s="36">
        <f t="shared" si="6"/>
        <v>0</v>
      </c>
      <c r="O61" s="37">
        <f t="shared" si="7"/>
        <v>0</v>
      </c>
      <c r="P61" s="153">
        <f t="shared" si="0"/>
        <v>0</v>
      </c>
      <c r="Q61" s="175">
        <f t="shared" si="8"/>
        <v>0</v>
      </c>
      <c r="R61" s="154">
        <f t="shared" si="1"/>
        <v>0</v>
      </c>
      <c r="S61" s="155">
        <f t="shared" si="9"/>
        <v>0</v>
      </c>
      <c r="V61" s="86"/>
    </row>
    <row r="62" spans="1:22" s="85" customFormat="1" ht="12" customHeight="1" hidden="1">
      <c r="A62" s="121">
        <f>'Златибор 2018'!A62</f>
        <v>57</v>
      </c>
      <c r="B62" s="93" t="str">
        <f>'Златибор 2018'!B62</f>
        <v>Набавка булдозера</v>
      </c>
      <c r="C62" s="94" t="str">
        <f>'Златибор 2018'!C62</f>
        <v>ком.</v>
      </c>
      <c r="D62" s="46"/>
      <c r="E62" s="10">
        <f>140000*118</f>
        <v>16520000</v>
      </c>
      <c r="F62" s="61">
        <f t="shared" si="10"/>
        <v>0</v>
      </c>
      <c r="G62" s="36">
        <f t="shared" si="2"/>
        <v>0</v>
      </c>
      <c r="H62" s="60">
        <f t="shared" si="3"/>
        <v>0</v>
      </c>
      <c r="I62" s="37">
        <f t="shared" si="4"/>
        <v>0</v>
      </c>
      <c r="J62" s="38"/>
      <c r="K62" s="41"/>
      <c r="L62" s="61">
        <f t="shared" si="11"/>
        <v>0</v>
      </c>
      <c r="M62" s="36">
        <f t="shared" si="5"/>
        <v>0</v>
      </c>
      <c r="N62" s="36">
        <f t="shared" si="6"/>
        <v>0</v>
      </c>
      <c r="O62" s="37">
        <f t="shared" si="7"/>
        <v>0</v>
      </c>
      <c r="P62" s="153">
        <f t="shared" si="0"/>
        <v>0</v>
      </c>
      <c r="Q62" s="175">
        <f t="shared" si="8"/>
        <v>0</v>
      </c>
      <c r="R62" s="154">
        <f t="shared" si="1"/>
        <v>0</v>
      </c>
      <c r="S62" s="155">
        <f t="shared" si="9"/>
        <v>0</v>
      </c>
      <c r="V62" s="86"/>
    </row>
    <row r="63" spans="1:22" s="85" customFormat="1" ht="12" customHeight="1" hidden="1">
      <c r="A63" s="121">
        <f>'Златибор 2018'!A63</f>
        <v>58</v>
      </c>
      <c r="B63" s="93" t="str">
        <f>'Златибор 2018'!B63</f>
        <v>Набавка грејдера</v>
      </c>
      <c r="C63" s="94" t="str">
        <f>'Златибор 2018'!C63</f>
        <v>ком.</v>
      </c>
      <c r="D63" s="46"/>
      <c r="E63" s="10">
        <f>150000*118</f>
        <v>17700000</v>
      </c>
      <c r="F63" s="61">
        <f t="shared" si="10"/>
        <v>0</v>
      </c>
      <c r="G63" s="36">
        <f t="shared" si="2"/>
        <v>0</v>
      </c>
      <c r="H63" s="60">
        <f t="shared" si="3"/>
        <v>0</v>
      </c>
      <c r="I63" s="37">
        <f t="shared" si="4"/>
        <v>0</v>
      </c>
      <c r="J63" s="38"/>
      <c r="K63" s="41"/>
      <c r="L63" s="61">
        <f t="shared" si="11"/>
        <v>0</v>
      </c>
      <c r="M63" s="36">
        <f t="shared" si="5"/>
        <v>0</v>
      </c>
      <c r="N63" s="36">
        <f t="shared" si="6"/>
        <v>0</v>
      </c>
      <c r="O63" s="37">
        <f t="shared" si="7"/>
        <v>0</v>
      </c>
      <c r="P63" s="153">
        <f t="shared" si="0"/>
        <v>0</v>
      </c>
      <c r="Q63" s="175">
        <f t="shared" si="8"/>
        <v>0</v>
      </c>
      <c r="R63" s="154">
        <f t="shared" si="1"/>
        <v>0</v>
      </c>
      <c r="S63" s="155">
        <f t="shared" si="9"/>
        <v>0</v>
      </c>
      <c r="V63" s="86"/>
    </row>
    <row r="64" spans="1:22" s="85" customFormat="1" ht="12" customHeight="1" hidden="1">
      <c r="A64" s="121">
        <f>'Златибор 2018'!A64</f>
        <v>59</v>
      </c>
      <c r="B64" s="93" t="str">
        <f>'Златибор 2018'!B64</f>
        <v>Набавка скипа</v>
      </c>
      <c r="C64" s="94" t="str">
        <f>'Златибор 2018'!C64</f>
        <v>ком.</v>
      </c>
      <c r="D64" s="46"/>
      <c r="E64" s="10">
        <f>84000*118</f>
        <v>9912000</v>
      </c>
      <c r="F64" s="61">
        <f t="shared" si="10"/>
        <v>0</v>
      </c>
      <c r="G64" s="36">
        <f t="shared" si="2"/>
        <v>0</v>
      </c>
      <c r="H64" s="60">
        <f t="shared" si="3"/>
        <v>0</v>
      </c>
      <c r="I64" s="37">
        <f t="shared" si="4"/>
        <v>0</v>
      </c>
      <c r="J64" s="38"/>
      <c r="K64" s="41"/>
      <c r="L64" s="61">
        <f t="shared" si="11"/>
        <v>0</v>
      </c>
      <c r="M64" s="36">
        <f t="shared" si="5"/>
        <v>0</v>
      </c>
      <c r="N64" s="36">
        <f t="shared" si="6"/>
        <v>0</v>
      </c>
      <c r="O64" s="37">
        <f t="shared" si="7"/>
        <v>0</v>
      </c>
      <c r="P64" s="153">
        <f t="shared" si="0"/>
        <v>0</v>
      </c>
      <c r="Q64" s="175">
        <f t="shared" si="8"/>
        <v>0</v>
      </c>
      <c r="R64" s="154">
        <f t="shared" si="1"/>
        <v>0</v>
      </c>
      <c r="S64" s="155">
        <f t="shared" si="9"/>
        <v>0</v>
      </c>
      <c r="V64" s="86"/>
    </row>
    <row r="65" spans="1:22" s="85" customFormat="1" ht="12" customHeight="1" hidden="1">
      <c r="A65" s="121">
        <f>'Златибор 2018'!A65</f>
        <v>60</v>
      </c>
      <c r="B65" s="93" t="str">
        <f>'Златибор 2018'!B65</f>
        <v>Набавка камиона кипер</v>
      </c>
      <c r="C65" s="94" t="str">
        <f>'Златибор 2018'!C65</f>
        <v>ком.</v>
      </c>
      <c r="D65" s="46"/>
      <c r="E65" s="10">
        <f>90000*118</f>
        <v>10620000</v>
      </c>
      <c r="F65" s="61">
        <f t="shared" si="10"/>
        <v>0</v>
      </c>
      <c r="G65" s="36">
        <f t="shared" si="2"/>
        <v>0</v>
      </c>
      <c r="H65" s="60">
        <f t="shared" si="3"/>
        <v>0</v>
      </c>
      <c r="I65" s="37">
        <f t="shared" si="4"/>
        <v>0</v>
      </c>
      <c r="J65" s="38"/>
      <c r="K65" s="41"/>
      <c r="L65" s="61">
        <f t="shared" si="11"/>
        <v>0</v>
      </c>
      <c r="M65" s="36">
        <f t="shared" si="5"/>
        <v>0</v>
      </c>
      <c r="N65" s="36">
        <f t="shared" si="6"/>
        <v>0</v>
      </c>
      <c r="O65" s="37">
        <f t="shared" si="7"/>
        <v>0</v>
      </c>
      <c r="P65" s="153">
        <f t="shared" si="0"/>
        <v>0</v>
      </c>
      <c r="Q65" s="175">
        <f t="shared" si="8"/>
        <v>0</v>
      </c>
      <c r="R65" s="154">
        <f t="shared" si="1"/>
        <v>0</v>
      </c>
      <c r="S65" s="155">
        <f t="shared" si="9"/>
        <v>0</v>
      </c>
      <c r="V65" s="86"/>
    </row>
    <row r="66" spans="1:22" s="85" customFormat="1" ht="12" customHeight="1" hidden="1">
      <c r="A66" s="121">
        <f>'Златибор 2018'!A66</f>
        <v>61</v>
      </c>
      <c r="B66" s="93" t="str">
        <f>'Златибор 2018'!B66</f>
        <v>Набавка нисконосеће приколице</v>
      </c>
      <c r="C66" s="94" t="str">
        <f>'Златибор 2018'!C66</f>
        <v>ком.</v>
      </c>
      <c r="D66" s="46"/>
      <c r="E66" s="10">
        <f>40000*118</f>
        <v>4720000</v>
      </c>
      <c r="F66" s="61">
        <f t="shared" si="10"/>
        <v>0</v>
      </c>
      <c r="G66" s="36">
        <f t="shared" si="2"/>
        <v>0</v>
      </c>
      <c r="H66" s="60">
        <f t="shared" si="3"/>
        <v>0</v>
      </c>
      <c r="I66" s="37">
        <f t="shared" si="4"/>
        <v>0</v>
      </c>
      <c r="J66" s="38"/>
      <c r="K66" s="41"/>
      <c r="L66" s="61">
        <f t="shared" si="11"/>
        <v>0</v>
      </c>
      <c r="M66" s="36">
        <f t="shared" si="5"/>
        <v>0</v>
      </c>
      <c r="N66" s="36">
        <f t="shared" si="6"/>
        <v>0</v>
      </c>
      <c r="O66" s="37">
        <f t="shared" si="7"/>
        <v>0</v>
      </c>
      <c r="P66" s="153">
        <f t="shared" si="0"/>
        <v>0</v>
      </c>
      <c r="Q66" s="175">
        <f t="shared" si="8"/>
        <v>0</v>
      </c>
      <c r="R66" s="154">
        <f t="shared" si="1"/>
        <v>0</v>
      </c>
      <c r="S66" s="155">
        <f t="shared" si="9"/>
        <v>0</v>
      </c>
      <c r="V66" s="86"/>
    </row>
    <row r="67" spans="1:22" s="85" customFormat="1" ht="12" customHeight="1" hidden="1">
      <c r="A67" s="121">
        <f>'Златибор 2018'!A67</f>
        <v>62</v>
      </c>
      <c r="B67" s="93" t="str">
        <f>'Златибор 2018'!B67</f>
        <v>Набавка ваљка</v>
      </c>
      <c r="C67" s="94" t="str">
        <f>'Златибор 2018'!C67</f>
        <v>ком.</v>
      </c>
      <c r="D67" s="46"/>
      <c r="E67" s="10">
        <f>90000*118</f>
        <v>10620000</v>
      </c>
      <c r="F67" s="61">
        <f t="shared" si="10"/>
        <v>0</v>
      </c>
      <c r="G67" s="36">
        <f t="shared" si="2"/>
        <v>0</v>
      </c>
      <c r="H67" s="60">
        <f t="shared" si="3"/>
        <v>0</v>
      </c>
      <c r="I67" s="37">
        <f t="shared" si="4"/>
        <v>0</v>
      </c>
      <c r="J67" s="38"/>
      <c r="K67" s="41"/>
      <c r="L67" s="61">
        <f t="shared" si="11"/>
        <v>0</v>
      </c>
      <c r="M67" s="36">
        <f t="shared" si="5"/>
        <v>0</v>
      </c>
      <c r="N67" s="36">
        <f t="shared" si="6"/>
        <v>0</v>
      </c>
      <c r="O67" s="37">
        <f t="shared" si="7"/>
        <v>0</v>
      </c>
      <c r="P67" s="153">
        <f t="shared" si="0"/>
        <v>0</v>
      </c>
      <c r="Q67" s="175">
        <f t="shared" si="8"/>
        <v>0</v>
      </c>
      <c r="R67" s="154">
        <f t="shared" si="1"/>
        <v>0</v>
      </c>
      <c r="S67" s="155">
        <f t="shared" si="9"/>
        <v>0</v>
      </c>
      <c r="V67" s="86"/>
    </row>
    <row r="68" spans="1:22" s="85" customFormat="1" ht="12" customHeight="1" hidden="1">
      <c r="A68" s="121">
        <f>'Златибор 2018'!A68</f>
        <v>63</v>
      </c>
      <c r="B68" s="93" t="str">
        <f>'Златибор 2018'!B68</f>
        <v>Изградња и уређење 300 км планинарских и пешачких стаза</v>
      </c>
      <c r="C68" s="94" t="str">
        <f>'Златибор 2018'!C68</f>
        <v>ком.</v>
      </c>
      <c r="D68" s="46"/>
      <c r="E68" s="10">
        <v>3000000</v>
      </c>
      <c r="F68" s="61">
        <f t="shared" si="10"/>
        <v>0</v>
      </c>
      <c r="G68" s="36">
        <f t="shared" si="2"/>
        <v>0</v>
      </c>
      <c r="H68" s="60">
        <f t="shared" si="3"/>
        <v>0</v>
      </c>
      <c r="I68" s="37">
        <f t="shared" si="4"/>
        <v>0</v>
      </c>
      <c r="J68" s="38"/>
      <c r="K68" s="41"/>
      <c r="L68" s="61">
        <f t="shared" si="11"/>
        <v>0</v>
      </c>
      <c r="M68" s="36">
        <f t="shared" si="5"/>
        <v>0</v>
      </c>
      <c r="N68" s="36">
        <f t="shared" si="6"/>
        <v>0</v>
      </c>
      <c r="O68" s="37">
        <f t="shared" si="7"/>
        <v>0</v>
      </c>
      <c r="P68" s="153">
        <f t="shared" si="0"/>
        <v>0</v>
      </c>
      <c r="Q68" s="175">
        <f t="shared" si="8"/>
        <v>0</v>
      </c>
      <c r="R68" s="154">
        <f t="shared" si="1"/>
        <v>0</v>
      </c>
      <c r="S68" s="155">
        <f t="shared" si="9"/>
        <v>0</v>
      </c>
      <c r="V68" s="86"/>
    </row>
    <row r="69" spans="1:22" s="85" customFormat="1" ht="12" customHeight="1" hidden="1">
      <c r="A69" s="121">
        <f>'Златибор 2018'!A69</f>
        <v>64</v>
      </c>
      <c r="B69" s="93" t="str">
        <f>'Златибор 2018'!B69</f>
        <v>Одржавање противпожарних пруга</v>
      </c>
      <c r="C69" s="94" t="str">
        <f>'Златибор 2018'!C69</f>
        <v>км</v>
      </c>
      <c r="D69" s="46"/>
      <c r="E69" s="10"/>
      <c r="F69" s="61"/>
      <c r="G69" s="36"/>
      <c r="H69" s="60"/>
      <c r="I69" s="37"/>
      <c r="J69" s="38"/>
      <c r="K69" s="41"/>
      <c r="L69" s="61"/>
      <c r="M69" s="36"/>
      <c r="N69" s="36"/>
      <c r="O69" s="37"/>
      <c r="P69" s="153"/>
      <c r="Q69" s="175"/>
      <c r="R69" s="154"/>
      <c r="S69" s="155"/>
      <c r="V69" s="86"/>
    </row>
    <row r="70" spans="1:22" s="85" customFormat="1" ht="12" customHeight="1" hidden="1">
      <c r="A70" s="121">
        <f>'Златибор 2018'!A70</f>
        <v>65</v>
      </c>
      <c r="B70" s="93" t="str">
        <f>'Златибор 2018'!B70</f>
        <v>Опремање службених просторија</v>
      </c>
      <c r="C70" s="94" t="str">
        <f>'Златибор 2018'!C70</f>
        <v>ком.</v>
      </c>
      <c r="D70" s="46"/>
      <c r="E70" s="10">
        <f>890000+(890000*0.2)</f>
        <v>1068000</v>
      </c>
      <c r="F70" s="61">
        <f t="shared" si="10"/>
        <v>0</v>
      </c>
      <c r="G70" s="36">
        <f t="shared" si="2"/>
        <v>0</v>
      </c>
      <c r="H70" s="60">
        <f t="shared" si="3"/>
        <v>0</v>
      </c>
      <c r="I70" s="37">
        <f t="shared" si="4"/>
        <v>0</v>
      </c>
      <c r="J70" s="38"/>
      <c r="K70" s="41"/>
      <c r="L70" s="61">
        <f t="shared" si="11"/>
        <v>0</v>
      </c>
      <c r="M70" s="36">
        <f t="shared" si="5"/>
        <v>0</v>
      </c>
      <c r="N70" s="36">
        <f t="shared" si="6"/>
        <v>0</v>
      </c>
      <c r="O70" s="37">
        <f t="shared" si="7"/>
        <v>0</v>
      </c>
      <c r="P70" s="153">
        <f t="shared" si="0"/>
        <v>0</v>
      </c>
      <c r="Q70" s="175">
        <f t="shared" si="8"/>
        <v>0</v>
      </c>
      <c r="R70" s="154">
        <f t="shared" si="1"/>
        <v>0</v>
      </c>
      <c r="S70" s="155">
        <f t="shared" si="9"/>
        <v>0</v>
      </c>
      <c r="V70" s="86"/>
    </row>
    <row r="71" spans="1:22" s="85" customFormat="1" ht="12" customHeight="1" hidden="1">
      <c r="A71" s="121">
        <f>'Златибор 2018'!A71</f>
        <v>66</v>
      </c>
      <c r="B71" s="93" t="str">
        <f>'Златибор 2018'!B71</f>
        <v>Набавка фото клопки</v>
      </c>
      <c r="C71" s="94" t="str">
        <f>'Златибор 2018'!C71</f>
        <v>ком.</v>
      </c>
      <c r="D71" s="46"/>
      <c r="E71" s="10">
        <v>50000</v>
      </c>
      <c r="F71" s="61">
        <f t="shared" si="10"/>
        <v>0</v>
      </c>
      <c r="G71" s="36">
        <f t="shared" si="2"/>
        <v>0</v>
      </c>
      <c r="H71" s="60">
        <f t="shared" si="3"/>
        <v>0</v>
      </c>
      <c r="I71" s="37">
        <f t="shared" si="4"/>
        <v>0</v>
      </c>
      <c r="J71" s="38"/>
      <c r="K71" s="41"/>
      <c r="L71" s="61">
        <f t="shared" si="11"/>
        <v>0</v>
      </c>
      <c r="M71" s="36">
        <f t="shared" si="5"/>
        <v>0</v>
      </c>
      <c r="N71" s="36">
        <f t="shared" si="6"/>
        <v>0</v>
      </c>
      <c r="O71" s="37">
        <f t="shared" si="7"/>
        <v>0</v>
      </c>
      <c r="P71" s="153">
        <f t="shared" si="0"/>
        <v>0</v>
      </c>
      <c r="Q71" s="175">
        <f t="shared" si="8"/>
        <v>0</v>
      </c>
      <c r="R71" s="154">
        <f t="shared" si="1"/>
        <v>0</v>
      </c>
      <c r="S71" s="155">
        <f t="shared" si="9"/>
        <v>0</v>
      </c>
      <c r="V71" s="86"/>
    </row>
    <row r="72" spans="1:22" s="85" customFormat="1" ht="12">
      <c r="A72" s="121">
        <f>'Златибор 2018'!A72</f>
        <v>67</v>
      </c>
      <c r="B72" s="93" t="str">
        <f>'Златибор 2018'!B72</f>
        <v>Регистрација возила</v>
      </c>
      <c r="C72" s="94" t="str">
        <f>'Златибор 2018'!C72</f>
        <v>ком.</v>
      </c>
      <c r="D72" s="46">
        <v>7</v>
      </c>
      <c r="E72" s="10">
        <v>30000</v>
      </c>
      <c r="F72" s="61">
        <f t="shared" si="10"/>
        <v>210000</v>
      </c>
      <c r="G72" s="36">
        <f t="shared" si="2"/>
        <v>63000</v>
      </c>
      <c r="H72" s="60">
        <f t="shared" si="3"/>
        <v>31500</v>
      </c>
      <c r="I72" s="37">
        <f t="shared" si="4"/>
        <v>115500.00000000001</v>
      </c>
      <c r="J72" s="46">
        <v>1</v>
      </c>
      <c r="K72" s="10">
        <v>30000</v>
      </c>
      <c r="L72" s="41">
        <f t="shared" si="11"/>
        <v>30000</v>
      </c>
      <c r="M72" s="36">
        <f t="shared" si="5"/>
        <v>9000</v>
      </c>
      <c r="N72" s="36">
        <f t="shared" si="6"/>
        <v>4500</v>
      </c>
      <c r="O72" s="37">
        <f t="shared" si="7"/>
        <v>16500</v>
      </c>
      <c r="P72" s="153">
        <f aca="true" t="shared" si="12" ref="P72:P111">G72+M72</f>
        <v>72000</v>
      </c>
      <c r="Q72" s="175">
        <f t="shared" si="8"/>
        <v>36000</v>
      </c>
      <c r="R72" s="154">
        <f t="shared" si="8"/>
        <v>132000</v>
      </c>
      <c r="S72" s="155">
        <f t="shared" si="9"/>
        <v>240000</v>
      </c>
      <c r="V72" s="86"/>
    </row>
    <row r="73" spans="1:22" s="85" customFormat="1" ht="12" customHeight="1" hidden="1">
      <c r="A73" s="121">
        <f>'Златибор 2018'!A73</f>
        <v>68</v>
      </c>
      <c r="B73" s="93" t="str">
        <f>'Златибор 2018'!B73</f>
        <v>Набавка лаптоп рачунара</v>
      </c>
      <c r="C73" s="94" t="str">
        <f>'Златибор 2018'!C73</f>
        <v>ком.</v>
      </c>
      <c r="D73" s="46"/>
      <c r="E73" s="10">
        <v>50000</v>
      </c>
      <c r="F73" s="61">
        <f aca="true" t="shared" si="13" ref="F73:F111">D73*E73</f>
        <v>0</v>
      </c>
      <c r="G73" s="36">
        <f t="shared" si="2"/>
        <v>0</v>
      </c>
      <c r="H73" s="60">
        <f t="shared" si="3"/>
        <v>0</v>
      </c>
      <c r="I73" s="37">
        <f t="shared" si="4"/>
        <v>0</v>
      </c>
      <c r="J73" s="38"/>
      <c r="K73" s="41"/>
      <c r="L73" s="61">
        <f aca="true" t="shared" si="14" ref="L73:L111">J73*K73</f>
        <v>0</v>
      </c>
      <c r="M73" s="36">
        <f t="shared" si="5"/>
        <v>0</v>
      </c>
      <c r="N73" s="36">
        <f t="shared" si="6"/>
        <v>0</v>
      </c>
      <c r="O73" s="37">
        <f t="shared" si="7"/>
        <v>0</v>
      </c>
      <c r="P73" s="153">
        <f t="shared" si="12"/>
        <v>0</v>
      </c>
      <c r="Q73" s="175">
        <f t="shared" si="8"/>
        <v>0</v>
      </c>
      <c r="R73" s="154">
        <f t="shared" si="8"/>
        <v>0</v>
      </c>
      <c r="S73" s="155">
        <f t="shared" si="9"/>
        <v>0</v>
      </c>
      <c r="V73" s="86"/>
    </row>
    <row r="74" spans="1:22" s="85" customFormat="1" ht="12" customHeight="1" hidden="1">
      <c r="A74" s="121">
        <f>'Златибор 2018'!A74</f>
        <v>69</v>
      </c>
      <c r="B74" s="93" t="str">
        <f>'Златибор 2018'!B74</f>
        <v>Набавка пројектора са сталком и платном</v>
      </c>
      <c r="C74" s="94" t="str">
        <f>'Златибор 2018'!C74</f>
        <v>ком.</v>
      </c>
      <c r="D74" s="46"/>
      <c r="E74" s="10">
        <v>75000</v>
      </c>
      <c r="F74" s="61">
        <f t="shared" si="13"/>
        <v>0</v>
      </c>
      <c r="G74" s="36">
        <f aca="true" t="shared" si="15" ref="G74:G111">F74*0.3</f>
        <v>0</v>
      </c>
      <c r="H74" s="60">
        <f aca="true" t="shared" si="16" ref="H74:H111">F74*0.15</f>
        <v>0</v>
      </c>
      <c r="I74" s="37">
        <f aca="true" t="shared" si="17" ref="I74:I111">F74*0.55</f>
        <v>0</v>
      </c>
      <c r="J74" s="38"/>
      <c r="K74" s="41"/>
      <c r="L74" s="61">
        <f t="shared" si="14"/>
        <v>0</v>
      </c>
      <c r="M74" s="36">
        <f aca="true" t="shared" si="18" ref="M74:M111">L74*0.3</f>
        <v>0</v>
      </c>
      <c r="N74" s="36">
        <f aca="true" t="shared" si="19" ref="N74:N111">L74*0.15</f>
        <v>0</v>
      </c>
      <c r="O74" s="37">
        <f aca="true" t="shared" si="20" ref="O74:O111">L74*0.55</f>
        <v>0</v>
      </c>
      <c r="P74" s="153">
        <f t="shared" si="12"/>
        <v>0</v>
      </c>
      <c r="Q74" s="175">
        <f aca="true" t="shared" si="21" ref="Q74:R111">N74+H74</f>
        <v>0</v>
      </c>
      <c r="R74" s="154">
        <f t="shared" si="21"/>
        <v>0</v>
      </c>
      <c r="S74" s="155">
        <f aca="true" t="shared" si="22" ref="S74:S111">P74+Q74+R74</f>
        <v>0</v>
      </c>
      <c r="V74" s="86"/>
    </row>
    <row r="75" spans="1:22" s="85" customFormat="1" ht="12" customHeight="1" hidden="1">
      <c r="A75" s="121">
        <f>'Златибор 2018'!A75</f>
        <v>70</v>
      </c>
      <c r="B75" s="93" t="str">
        <f>'Златибор 2018'!B75</f>
        <v>Набавка контејнера</v>
      </c>
      <c r="C75" s="94" t="str">
        <f>'Златибор 2018'!C75</f>
        <v>ком.</v>
      </c>
      <c r="D75" s="46"/>
      <c r="E75" s="10">
        <v>30000</v>
      </c>
      <c r="F75" s="61">
        <f t="shared" si="13"/>
        <v>0</v>
      </c>
      <c r="G75" s="36">
        <f t="shared" si="15"/>
        <v>0</v>
      </c>
      <c r="H75" s="60">
        <f t="shared" si="16"/>
        <v>0</v>
      </c>
      <c r="I75" s="37">
        <f t="shared" si="17"/>
        <v>0</v>
      </c>
      <c r="J75" s="38"/>
      <c r="K75" s="41"/>
      <c r="L75" s="61">
        <f t="shared" si="14"/>
        <v>0</v>
      </c>
      <c r="M75" s="36">
        <f t="shared" si="18"/>
        <v>0</v>
      </c>
      <c r="N75" s="36">
        <f t="shared" si="19"/>
        <v>0</v>
      </c>
      <c r="O75" s="37">
        <f t="shared" si="20"/>
        <v>0</v>
      </c>
      <c r="P75" s="153">
        <f t="shared" si="12"/>
        <v>0</v>
      </c>
      <c r="Q75" s="175">
        <f t="shared" si="21"/>
        <v>0</v>
      </c>
      <c r="R75" s="154">
        <f t="shared" si="21"/>
        <v>0</v>
      </c>
      <c r="S75" s="155">
        <f t="shared" si="22"/>
        <v>0</v>
      </c>
      <c r="V75" s="86"/>
    </row>
    <row r="76" spans="1:22" s="85" customFormat="1" ht="12" customHeight="1" hidden="1">
      <c r="A76" s="121">
        <f>'Златибор 2018'!A76</f>
        <v>71</v>
      </c>
      <c r="B76" s="93" t="str">
        <f>'Златибор 2018'!B76</f>
        <v>Набавка дрона</v>
      </c>
      <c r="C76" s="94" t="str">
        <f>'Златибор 2018'!C76</f>
        <v>ком.</v>
      </c>
      <c r="D76" s="46"/>
      <c r="E76" s="10">
        <v>100000</v>
      </c>
      <c r="F76" s="61">
        <f t="shared" si="13"/>
        <v>0</v>
      </c>
      <c r="G76" s="36">
        <f t="shared" si="15"/>
        <v>0</v>
      </c>
      <c r="H76" s="60">
        <f t="shared" si="16"/>
        <v>0</v>
      </c>
      <c r="I76" s="37">
        <f t="shared" si="17"/>
        <v>0</v>
      </c>
      <c r="J76" s="38"/>
      <c r="K76" s="41"/>
      <c r="L76" s="61">
        <f t="shared" si="14"/>
        <v>0</v>
      </c>
      <c r="M76" s="36">
        <f t="shared" si="18"/>
        <v>0</v>
      </c>
      <c r="N76" s="36">
        <f t="shared" si="19"/>
        <v>0</v>
      </c>
      <c r="O76" s="37">
        <f t="shared" si="20"/>
        <v>0</v>
      </c>
      <c r="P76" s="153">
        <f t="shared" si="12"/>
        <v>0</v>
      </c>
      <c r="Q76" s="175">
        <f t="shared" si="21"/>
        <v>0</v>
      </c>
      <c r="R76" s="154">
        <f t="shared" si="21"/>
        <v>0</v>
      </c>
      <c r="S76" s="155">
        <f t="shared" si="22"/>
        <v>0</v>
      </c>
      <c r="V76" s="86"/>
    </row>
    <row r="77" spans="1:22" s="85" customFormat="1" ht="12" customHeight="1" hidden="1">
      <c r="A77" s="121">
        <f>'Златибор 2018'!A77</f>
        <v>72</v>
      </c>
      <c r="B77" s="93" t="str">
        <f>'Златибор 2018'!B77</f>
        <v>Набавка моторних санки</v>
      </c>
      <c r="C77" s="94" t="str">
        <f>'Златибор 2018'!C77</f>
        <v>ком.</v>
      </c>
      <c r="D77" s="46"/>
      <c r="E77" s="10">
        <v>1500000</v>
      </c>
      <c r="F77" s="61">
        <f t="shared" si="13"/>
        <v>0</v>
      </c>
      <c r="G77" s="36">
        <f t="shared" si="15"/>
        <v>0</v>
      </c>
      <c r="H77" s="60">
        <f t="shared" si="16"/>
        <v>0</v>
      </c>
      <c r="I77" s="37">
        <f t="shared" si="17"/>
        <v>0</v>
      </c>
      <c r="J77" s="38"/>
      <c r="K77" s="41"/>
      <c r="L77" s="61">
        <f t="shared" si="14"/>
        <v>0</v>
      </c>
      <c r="M77" s="36">
        <f t="shared" si="18"/>
        <v>0</v>
      </c>
      <c r="N77" s="36">
        <f t="shared" si="19"/>
        <v>0</v>
      </c>
      <c r="O77" s="37">
        <f t="shared" si="20"/>
        <v>0</v>
      </c>
      <c r="P77" s="153">
        <f t="shared" si="12"/>
        <v>0</v>
      </c>
      <c r="Q77" s="175">
        <f t="shared" si="21"/>
        <v>0</v>
      </c>
      <c r="R77" s="154">
        <f t="shared" si="21"/>
        <v>0</v>
      </c>
      <c r="S77" s="155">
        <f t="shared" si="22"/>
        <v>0</v>
      </c>
      <c r="V77" s="86"/>
    </row>
    <row r="78" spans="1:22" s="85" customFormat="1" ht="12" customHeight="1" hidden="1">
      <c r="A78" s="121">
        <f>'Златибор 2018'!A78</f>
        <v>73</v>
      </c>
      <c r="B78" s="93" t="str">
        <f>'Златибор 2018'!B78</f>
        <v>Набавка квада</v>
      </c>
      <c r="C78" s="94" t="str">
        <f>'Златибор 2018'!C78</f>
        <v>ком.</v>
      </c>
      <c r="D78" s="46"/>
      <c r="E78" s="10">
        <v>1500000</v>
      </c>
      <c r="F78" s="61">
        <f t="shared" si="13"/>
        <v>0</v>
      </c>
      <c r="G78" s="36">
        <f t="shared" si="15"/>
        <v>0</v>
      </c>
      <c r="H78" s="60">
        <f t="shared" si="16"/>
        <v>0</v>
      </c>
      <c r="I78" s="37">
        <f t="shared" si="17"/>
        <v>0</v>
      </c>
      <c r="J78" s="38"/>
      <c r="K78" s="41"/>
      <c r="L78" s="61">
        <f t="shared" si="14"/>
        <v>0</v>
      </c>
      <c r="M78" s="36">
        <f t="shared" si="18"/>
        <v>0</v>
      </c>
      <c r="N78" s="36">
        <f t="shared" si="19"/>
        <v>0</v>
      </c>
      <c r="O78" s="37">
        <f t="shared" si="20"/>
        <v>0</v>
      </c>
      <c r="P78" s="153">
        <f t="shared" si="12"/>
        <v>0</v>
      </c>
      <c r="Q78" s="175">
        <f t="shared" si="21"/>
        <v>0</v>
      </c>
      <c r="R78" s="154">
        <f t="shared" si="21"/>
        <v>0</v>
      </c>
      <c r="S78" s="155">
        <f t="shared" si="22"/>
        <v>0</v>
      </c>
      <c r="V78" s="86"/>
    </row>
    <row r="79" spans="1:22" s="85" customFormat="1" ht="12" customHeight="1" hidden="1">
      <c r="A79" s="121">
        <f>'Златибор 2018'!A79</f>
        <v>74</v>
      </c>
      <c r="B79" s="93" t="str">
        <f>'Златибор 2018'!B79</f>
        <v>Набавка двогледа</v>
      </c>
      <c r="C79" s="94" t="str">
        <f>'Златибор 2018'!C79</f>
        <v>ком.</v>
      </c>
      <c r="D79" s="46"/>
      <c r="E79" s="10">
        <v>30000</v>
      </c>
      <c r="F79" s="61">
        <f t="shared" si="13"/>
        <v>0</v>
      </c>
      <c r="G79" s="36">
        <f t="shared" si="15"/>
        <v>0</v>
      </c>
      <c r="H79" s="60">
        <f t="shared" si="16"/>
        <v>0</v>
      </c>
      <c r="I79" s="37">
        <f t="shared" si="17"/>
        <v>0</v>
      </c>
      <c r="J79" s="38"/>
      <c r="K79" s="41"/>
      <c r="L79" s="61">
        <f t="shared" si="14"/>
        <v>0</v>
      </c>
      <c r="M79" s="36">
        <f t="shared" si="18"/>
        <v>0</v>
      </c>
      <c r="N79" s="36">
        <f t="shared" si="19"/>
        <v>0</v>
      </c>
      <c r="O79" s="37">
        <f t="shared" si="20"/>
        <v>0</v>
      </c>
      <c r="P79" s="153">
        <f t="shared" si="12"/>
        <v>0</v>
      </c>
      <c r="Q79" s="175">
        <f t="shared" si="21"/>
        <v>0</v>
      </c>
      <c r="R79" s="154">
        <f t="shared" si="21"/>
        <v>0</v>
      </c>
      <c r="S79" s="155">
        <f t="shared" si="22"/>
        <v>0</v>
      </c>
      <c r="V79" s="86"/>
    </row>
    <row r="80" spans="1:22" s="85" customFormat="1" ht="12" customHeight="1" hidden="1">
      <c r="A80" s="121">
        <f>'Златибор 2018'!A80</f>
        <v>75</v>
      </c>
      <c r="B80" s="93" t="str">
        <f>'Златибор 2018'!B80</f>
        <v>Набавка панорамских двогледа</v>
      </c>
      <c r="C80" s="94" t="str">
        <f>'Златибор 2018'!C80</f>
        <v>ком.</v>
      </c>
      <c r="D80" s="46"/>
      <c r="E80" s="10"/>
      <c r="F80" s="61">
        <f t="shared" si="13"/>
        <v>0</v>
      </c>
      <c r="G80" s="36">
        <f t="shared" si="15"/>
        <v>0</v>
      </c>
      <c r="H80" s="60">
        <f t="shared" si="16"/>
        <v>0</v>
      </c>
      <c r="I80" s="37">
        <f t="shared" si="17"/>
        <v>0</v>
      </c>
      <c r="J80" s="38"/>
      <c r="K80" s="41"/>
      <c r="L80" s="61">
        <f t="shared" si="14"/>
        <v>0</v>
      </c>
      <c r="M80" s="36">
        <f t="shared" si="18"/>
        <v>0</v>
      </c>
      <c r="N80" s="36">
        <f t="shared" si="19"/>
        <v>0</v>
      </c>
      <c r="O80" s="37">
        <f t="shared" si="20"/>
        <v>0</v>
      </c>
      <c r="P80" s="153">
        <f t="shared" si="12"/>
        <v>0</v>
      </c>
      <c r="Q80" s="175">
        <f t="shared" si="21"/>
        <v>0</v>
      </c>
      <c r="R80" s="154">
        <f t="shared" si="21"/>
        <v>0</v>
      </c>
      <c r="S80" s="155">
        <f t="shared" si="22"/>
        <v>0</v>
      </c>
      <c r="V80" s="86"/>
    </row>
    <row r="81" spans="1:22" s="85" customFormat="1" ht="12" customHeight="1" hidden="1">
      <c r="A81" s="121">
        <f>'Златибор 2018'!A81</f>
        <v>76</v>
      </c>
      <c r="B81" s="93" t="str">
        <f>'Златибор 2018'!B81</f>
        <v>Набавка двогледа за ноћно осматрање</v>
      </c>
      <c r="C81" s="94" t="str">
        <f>'Златибор 2018'!C81</f>
        <v>ком.</v>
      </c>
      <c r="D81" s="46"/>
      <c r="E81" s="10">
        <v>150000</v>
      </c>
      <c r="F81" s="61">
        <f t="shared" si="13"/>
        <v>0</v>
      </c>
      <c r="G81" s="36">
        <f t="shared" si="15"/>
        <v>0</v>
      </c>
      <c r="H81" s="60">
        <f t="shared" si="16"/>
        <v>0</v>
      </c>
      <c r="I81" s="37">
        <f t="shared" si="17"/>
        <v>0</v>
      </c>
      <c r="J81" s="38"/>
      <c r="K81" s="41"/>
      <c r="L81" s="61">
        <f t="shared" si="14"/>
        <v>0</v>
      </c>
      <c r="M81" s="36">
        <f t="shared" si="18"/>
        <v>0</v>
      </c>
      <c r="N81" s="36">
        <f t="shared" si="19"/>
        <v>0</v>
      </c>
      <c r="O81" s="37">
        <f t="shared" si="20"/>
        <v>0</v>
      </c>
      <c r="P81" s="153">
        <f t="shared" si="12"/>
        <v>0</v>
      </c>
      <c r="Q81" s="175">
        <f t="shared" si="21"/>
        <v>0</v>
      </c>
      <c r="R81" s="154">
        <f t="shared" si="21"/>
        <v>0</v>
      </c>
      <c r="S81" s="155">
        <f t="shared" si="22"/>
        <v>0</v>
      </c>
      <c r="V81" s="86"/>
    </row>
    <row r="82" spans="1:22" s="85" customFormat="1" ht="12" customHeight="1" hidden="1">
      <c r="A82" s="121">
        <f>'Златибор 2018'!A82</f>
        <v>77</v>
      </c>
      <c r="B82" s="93" t="str">
        <f>'Златибор 2018'!B82</f>
        <v>Набавка фотоапарата</v>
      </c>
      <c r="C82" s="94" t="str">
        <f>'Златибор 2018'!C82</f>
        <v>ком.</v>
      </c>
      <c r="D82" s="46"/>
      <c r="E82" s="10">
        <v>92500</v>
      </c>
      <c r="F82" s="61">
        <f t="shared" si="13"/>
        <v>0</v>
      </c>
      <c r="G82" s="36">
        <f t="shared" si="15"/>
        <v>0</v>
      </c>
      <c r="H82" s="60">
        <f t="shared" si="16"/>
        <v>0</v>
      </c>
      <c r="I82" s="37">
        <f t="shared" si="17"/>
        <v>0</v>
      </c>
      <c r="J82" s="38"/>
      <c r="K82" s="41"/>
      <c r="L82" s="61">
        <f t="shared" si="14"/>
        <v>0</v>
      </c>
      <c r="M82" s="36">
        <f t="shared" si="18"/>
        <v>0</v>
      </c>
      <c r="N82" s="36">
        <f t="shared" si="19"/>
        <v>0</v>
      </c>
      <c r="O82" s="37">
        <f t="shared" si="20"/>
        <v>0</v>
      </c>
      <c r="P82" s="153">
        <f t="shared" si="12"/>
        <v>0</v>
      </c>
      <c r="Q82" s="175">
        <f t="shared" si="21"/>
        <v>0</v>
      </c>
      <c r="R82" s="154">
        <f t="shared" si="21"/>
        <v>0</v>
      </c>
      <c r="S82" s="155">
        <f t="shared" si="22"/>
        <v>0</v>
      </c>
      <c r="V82" s="86"/>
    </row>
    <row r="83" spans="1:22" s="85" customFormat="1" ht="12" customHeight="1" hidden="1">
      <c r="A83" s="121">
        <f>'Златибор 2018'!A83</f>
        <v>78</v>
      </c>
      <c r="B83" s="93" t="str">
        <f>'Златибор 2018'!B83</f>
        <v>Изградња високих осматрачница</v>
      </c>
      <c r="C83" s="94" t="str">
        <f>'Златибор 2018'!C83</f>
        <v>ком.</v>
      </c>
      <c r="D83" s="46"/>
      <c r="E83" s="10">
        <v>240000</v>
      </c>
      <c r="F83" s="61">
        <f t="shared" si="13"/>
        <v>0</v>
      </c>
      <c r="G83" s="36">
        <f t="shared" si="15"/>
        <v>0</v>
      </c>
      <c r="H83" s="60">
        <f t="shared" si="16"/>
        <v>0</v>
      </c>
      <c r="I83" s="37">
        <f t="shared" si="17"/>
        <v>0</v>
      </c>
      <c r="J83" s="38"/>
      <c r="K83" s="41"/>
      <c r="L83" s="61">
        <f t="shared" si="14"/>
        <v>0</v>
      </c>
      <c r="M83" s="36">
        <f t="shared" si="18"/>
        <v>0</v>
      </c>
      <c r="N83" s="36">
        <f t="shared" si="19"/>
        <v>0</v>
      </c>
      <c r="O83" s="37">
        <f t="shared" si="20"/>
        <v>0</v>
      </c>
      <c r="P83" s="153">
        <f t="shared" si="12"/>
        <v>0</v>
      </c>
      <c r="Q83" s="175">
        <f t="shared" si="21"/>
        <v>0</v>
      </c>
      <c r="R83" s="154">
        <f t="shared" si="21"/>
        <v>0</v>
      </c>
      <c r="S83" s="155">
        <f t="shared" si="22"/>
        <v>0</v>
      </c>
      <c r="V83" s="86"/>
    </row>
    <row r="84" spans="1:22" s="85" customFormat="1" ht="12">
      <c r="A84" s="121">
        <f>'Златибор 2018'!A84</f>
        <v>79</v>
      </c>
      <c r="B84" s="93" t="str">
        <f>'Златибор 2018'!B84</f>
        <v>Изградња чека</v>
      </c>
      <c r="C84" s="94" t="str">
        <f>'Златибор 2018'!C84</f>
        <v>ком.</v>
      </c>
      <c r="D84" s="46">
        <v>1</v>
      </c>
      <c r="E84" s="10">
        <v>170000</v>
      </c>
      <c r="F84" s="61">
        <f t="shared" si="13"/>
        <v>170000</v>
      </c>
      <c r="G84" s="36">
        <f t="shared" si="15"/>
        <v>51000</v>
      </c>
      <c r="H84" s="60">
        <f t="shared" si="16"/>
        <v>25500</v>
      </c>
      <c r="I84" s="37">
        <f t="shared" si="17"/>
        <v>93500.00000000001</v>
      </c>
      <c r="J84" s="38"/>
      <c r="K84" s="41"/>
      <c r="L84" s="61">
        <f t="shared" si="14"/>
        <v>0</v>
      </c>
      <c r="M84" s="36">
        <f t="shared" si="18"/>
        <v>0</v>
      </c>
      <c r="N84" s="36">
        <f t="shared" si="19"/>
        <v>0</v>
      </c>
      <c r="O84" s="37">
        <f t="shared" si="20"/>
        <v>0</v>
      </c>
      <c r="P84" s="153">
        <f t="shared" si="12"/>
        <v>51000</v>
      </c>
      <c r="Q84" s="175">
        <f t="shared" si="21"/>
        <v>25500</v>
      </c>
      <c r="R84" s="154">
        <f t="shared" si="21"/>
        <v>93500.00000000001</v>
      </c>
      <c r="S84" s="155">
        <f t="shared" si="22"/>
        <v>170000</v>
      </c>
      <c r="V84" s="86"/>
    </row>
    <row r="85" spans="1:22" s="85" customFormat="1" ht="12">
      <c r="A85" s="121">
        <f>'Златибор 2018'!A85</f>
        <v>80</v>
      </c>
      <c r="B85" s="93" t="str">
        <f>'Златибор 2018'!B85</f>
        <v>Активности на одношењу смећа</v>
      </c>
      <c r="C85" s="94" t="str">
        <f>'Златибор 2018'!C85</f>
        <v>ком.</v>
      </c>
      <c r="D85" s="46">
        <v>1</v>
      </c>
      <c r="E85" s="10">
        <v>100000</v>
      </c>
      <c r="F85" s="61">
        <f t="shared" si="13"/>
        <v>100000</v>
      </c>
      <c r="G85" s="36">
        <f t="shared" si="15"/>
        <v>30000</v>
      </c>
      <c r="H85" s="60">
        <f t="shared" si="16"/>
        <v>15000</v>
      </c>
      <c r="I85" s="37">
        <f t="shared" si="17"/>
        <v>55000.00000000001</v>
      </c>
      <c r="J85" s="38"/>
      <c r="K85" s="41"/>
      <c r="L85" s="61">
        <f t="shared" si="14"/>
        <v>0</v>
      </c>
      <c r="M85" s="36">
        <f t="shared" si="18"/>
        <v>0</v>
      </c>
      <c r="N85" s="36">
        <f t="shared" si="19"/>
        <v>0</v>
      </c>
      <c r="O85" s="37">
        <f t="shared" si="20"/>
        <v>0</v>
      </c>
      <c r="P85" s="153">
        <f t="shared" si="12"/>
        <v>30000</v>
      </c>
      <c r="Q85" s="175">
        <f t="shared" si="21"/>
        <v>15000</v>
      </c>
      <c r="R85" s="154">
        <f t="shared" si="21"/>
        <v>55000.00000000001</v>
      </c>
      <c r="S85" s="155">
        <f t="shared" si="22"/>
        <v>100000</v>
      </c>
      <c r="V85" s="86"/>
    </row>
    <row r="86" spans="1:22" s="85" customFormat="1" ht="12" customHeight="1" hidden="1">
      <c r="A86" s="121">
        <f>'Златибор 2018'!A86</f>
        <v>81</v>
      </c>
      <c r="B86" s="93" t="str">
        <f>'Златибор 2018'!B86</f>
        <v>Набавка батеријских лампи</v>
      </c>
      <c r="C86" s="94" t="str">
        <f>'Златибор 2018'!C86</f>
        <v>ком.</v>
      </c>
      <c r="D86" s="46"/>
      <c r="E86" s="10">
        <v>15000</v>
      </c>
      <c r="F86" s="61">
        <f t="shared" si="13"/>
        <v>0</v>
      </c>
      <c r="G86" s="36">
        <f t="shared" si="15"/>
        <v>0</v>
      </c>
      <c r="H86" s="60">
        <f t="shared" si="16"/>
        <v>0</v>
      </c>
      <c r="I86" s="37">
        <f t="shared" si="17"/>
        <v>0</v>
      </c>
      <c r="J86" s="38"/>
      <c r="K86" s="41"/>
      <c r="L86" s="61">
        <f t="shared" si="14"/>
        <v>0</v>
      </c>
      <c r="M86" s="36">
        <f t="shared" si="18"/>
        <v>0</v>
      </c>
      <c r="N86" s="36">
        <f t="shared" si="19"/>
        <v>0</v>
      </c>
      <c r="O86" s="37">
        <f t="shared" si="20"/>
        <v>0</v>
      </c>
      <c r="P86" s="153">
        <f t="shared" si="12"/>
        <v>0</v>
      </c>
      <c r="Q86" s="175">
        <f t="shared" si="21"/>
        <v>0</v>
      </c>
      <c r="R86" s="154">
        <f t="shared" si="21"/>
        <v>0</v>
      </c>
      <c r="S86" s="155">
        <f t="shared" si="22"/>
        <v>0</v>
      </c>
      <c r="V86" s="86"/>
    </row>
    <row r="87" spans="1:22" s="85" customFormat="1" ht="12" customHeight="1" hidden="1">
      <c r="A87" s="121">
        <f>'Златибор 2018'!A87</f>
        <v>82</v>
      </c>
      <c r="B87" s="93" t="str">
        <f>'Златибор 2018'!B87</f>
        <v>Набавка GPS уређаја</v>
      </c>
      <c r="C87" s="94" t="str">
        <f>'Златибор 2018'!C87</f>
        <v>ком.</v>
      </c>
      <c r="D87" s="46"/>
      <c r="E87" s="10">
        <v>80000</v>
      </c>
      <c r="F87" s="61">
        <f t="shared" si="13"/>
        <v>0</v>
      </c>
      <c r="G87" s="36">
        <f t="shared" si="15"/>
        <v>0</v>
      </c>
      <c r="H87" s="60">
        <f t="shared" si="16"/>
        <v>0</v>
      </c>
      <c r="I87" s="37">
        <f t="shared" si="17"/>
        <v>0</v>
      </c>
      <c r="J87" s="38"/>
      <c r="K87" s="41"/>
      <c r="L87" s="61">
        <f t="shared" si="14"/>
        <v>0</v>
      </c>
      <c r="M87" s="36">
        <f t="shared" si="18"/>
        <v>0</v>
      </c>
      <c r="N87" s="36">
        <f t="shared" si="19"/>
        <v>0</v>
      </c>
      <c r="O87" s="37">
        <f t="shared" si="20"/>
        <v>0</v>
      </c>
      <c r="P87" s="153">
        <f t="shared" si="12"/>
        <v>0</v>
      </c>
      <c r="Q87" s="175">
        <f t="shared" si="21"/>
        <v>0</v>
      </c>
      <c r="R87" s="154">
        <f t="shared" si="21"/>
        <v>0</v>
      </c>
      <c r="S87" s="155">
        <f t="shared" si="22"/>
        <v>0</v>
      </c>
      <c r="V87" s="86"/>
    </row>
    <row r="88" spans="1:22" s="85" customFormat="1" ht="12" customHeight="1" hidden="1">
      <c r="A88" s="121">
        <f>'Златибор 2018'!A88</f>
        <v>83</v>
      </c>
      <c r="B88" s="93" t="str">
        <f>'Златибор 2018'!B88</f>
        <v>Пројекти и радови на реконструкцији старих воденица, ваљарица и сл.</v>
      </c>
      <c r="C88" s="94" t="str">
        <f>'Златибор 2018'!C88</f>
        <v>ком.</v>
      </c>
      <c r="D88" s="46"/>
      <c r="E88" s="10">
        <v>2000000</v>
      </c>
      <c r="F88" s="61">
        <f t="shared" si="13"/>
        <v>0</v>
      </c>
      <c r="G88" s="36">
        <f t="shared" si="15"/>
        <v>0</v>
      </c>
      <c r="H88" s="60">
        <f t="shared" si="16"/>
        <v>0</v>
      </c>
      <c r="I88" s="37">
        <f t="shared" si="17"/>
        <v>0</v>
      </c>
      <c r="J88" s="38"/>
      <c r="K88" s="41"/>
      <c r="L88" s="61">
        <f t="shared" si="14"/>
        <v>0</v>
      </c>
      <c r="M88" s="36">
        <f t="shared" si="18"/>
        <v>0</v>
      </c>
      <c r="N88" s="36">
        <f t="shared" si="19"/>
        <v>0</v>
      </c>
      <c r="O88" s="37">
        <f t="shared" si="20"/>
        <v>0</v>
      </c>
      <c r="P88" s="153">
        <f t="shared" si="12"/>
        <v>0</v>
      </c>
      <c r="Q88" s="175">
        <f t="shared" si="21"/>
        <v>0</v>
      </c>
      <c r="R88" s="154">
        <f t="shared" si="21"/>
        <v>0</v>
      </c>
      <c r="S88" s="155">
        <f t="shared" si="22"/>
        <v>0</v>
      </c>
      <c r="V88" s="86"/>
    </row>
    <row r="89" spans="1:22" s="85" customFormat="1" ht="12" customHeight="1" hidden="1">
      <c r="A89" s="121">
        <f>'Златибор 2018'!A89</f>
        <v>84</v>
      </c>
      <c r="B89" s="93" t="str">
        <f>'Златибор 2018'!B89</f>
        <v>Изгдадња дрвеног моста</v>
      </c>
      <c r="C89" s="94" t="str">
        <f>'Златибор 2018'!C89</f>
        <v>м</v>
      </c>
      <c r="D89" s="46"/>
      <c r="E89" s="10">
        <v>12200</v>
      </c>
      <c r="F89" s="61">
        <f t="shared" si="13"/>
        <v>0</v>
      </c>
      <c r="G89" s="36">
        <f t="shared" si="15"/>
        <v>0</v>
      </c>
      <c r="H89" s="60">
        <f t="shared" si="16"/>
        <v>0</v>
      </c>
      <c r="I89" s="37">
        <f t="shared" si="17"/>
        <v>0</v>
      </c>
      <c r="J89" s="38"/>
      <c r="K89" s="41"/>
      <c r="L89" s="61">
        <f t="shared" si="14"/>
        <v>0</v>
      </c>
      <c r="M89" s="36">
        <f t="shared" si="18"/>
        <v>0</v>
      </c>
      <c r="N89" s="36">
        <f t="shared" si="19"/>
        <v>0</v>
      </c>
      <c r="O89" s="37">
        <f t="shared" si="20"/>
        <v>0</v>
      </c>
      <c r="P89" s="153">
        <f t="shared" si="12"/>
        <v>0</v>
      </c>
      <c r="Q89" s="175">
        <f t="shared" si="21"/>
        <v>0</v>
      </c>
      <c r="R89" s="154">
        <f t="shared" si="21"/>
        <v>0</v>
      </c>
      <c r="S89" s="155">
        <f t="shared" si="22"/>
        <v>0</v>
      </c>
      <c r="V89" s="86"/>
    </row>
    <row r="90" spans="1:22" s="85" customFormat="1" ht="12">
      <c r="A90" s="121">
        <f>'Златибор 2018'!A90</f>
        <v>85</v>
      </c>
      <c r="B90" s="93" t="str">
        <f>'Златибор 2018'!B90</f>
        <v>Откуп старих предмета за формирање изложбене збирке</v>
      </c>
      <c r="C90" s="94" t="str">
        <f>'Златибор 2018'!C90</f>
        <v>ком.</v>
      </c>
      <c r="D90" s="46">
        <v>1</v>
      </c>
      <c r="E90" s="10">
        <v>100000</v>
      </c>
      <c r="F90" s="61">
        <f t="shared" si="13"/>
        <v>100000</v>
      </c>
      <c r="G90" s="36">
        <f t="shared" si="15"/>
        <v>30000</v>
      </c>
      <c r="H90" s="60">
        <f t="shared" si="16"/>
        <v>15000</v>
      </c>
      <c r="I90" s="37">
        <f t="shared" si="17"/>
        <v>55000.00000000001</v>
      </c>
      <c r="J90" s="38"/>
      <c r="K90" s="41"/>
      <c r="L90" s="61">
        <f t="shared" si="14"/>
        <v>0</v>
      </c>
      <c r="M90" s="36">
        <f t="shared" si="18"/>
        <v>0</v>
      </c>
      <c r="N90" s="36">
        <f t="shared" si="19"/>
        <v>0</v>
      </c>
      <c r="O90" s="37">
        <f t="shared" si="20"/>
        <v>0</v>
      </c>
      <c r="P90" s="153">
        <f t="shared" si="12"/>
        <v>30000</v>
      </c>
      <c r="Q90" s="175">
        <f t="shared" si="21"/>
        <v>15000</v>
      </c>
      <c r="R90" s="154">
        <f t="shared" si="21"/>
        <v>55000.00000000001</v>
      </c>
      <c r="S90" s="155">
        <f t="shared" si="22"/>
        <v>100000</v>
      </c>
      <c r="V90" s="86"/>
    </row>
    <row r="91" spans="1:22" s="85" customFormat="1" ht="12" customHeight="1" hidden="1">
      <c r="A91" s="121">
        <f>'Златибор 2018'!A91</f>
        <v>86</v>
      </c>
      <c r="B91" s="93" t="str">
        <f>'Златибор 2018'!B91</f>
        <v>Набавка тримера за траву</v>
      </c>
      <c r="C91" s="94" t="str">
        <f>'Златибор 2018'!C91</f>
        <v>ком.</v>
      </c>
      <c r="D91" s="46"/>
      <c r="E91" s="10">
        <v>80000</v>
      </c>
      <c r="F91" s="61">
        <f t="shared" si="13"/>
        <v>0</v>
      </c>
      <c r="G91" s="36">
        <f t="shared" si="15"/>
        <v>0</v>
      </c>
      <c r="H91" s="60">
        <f t="shared" si="16"/>
        <v>0</v>
      </c>
      <c r="I91" s="37">
        <f t="shared" si="17"/>
        <v>0</v>
      </c>
      <c r="J91" s="38"/>
      <c r="K91" s="41"/>
      <c r="L91" s="61">
        <f t="shared" si="14"/>
        <v>0</v>
      </c>
      <c r="M91" s="36">
        <f t="shared" si="18"/>
        <v>0</v>
      </c>
      <c r="N91" s="36">
        <f t="shared" si="19"/>
        <v>0</v>
      </c>
      <c r="O91" s="37">
        <f t="shared" si="20"/>
        <v>0</v>
      </c>
      <c r="P91" s="153">
        <f t="shared" si="12"/>
        <v>0</v>
      </c>
      <c r="Q91" s="175">
        <f t="shared" si="21"/>
        <v>0</v>
      </c>
      <c r="R91" s="154">
        <f t="shared" si="21"/>
        <v>0</v>
      </c>
      <c r="S91" s="155">
        <f t="shared" si="22"/>
        <v>0</v>
      </c>
      <c r="V91" s="86"/>
    </row>
    <row r="92" spans="1:22" s="85" customFormat="1" ht="12" customHeight="1" hidden="1">
      <c r="A92" s="121">
        <f>'Златибор 2018'!A92</f>
        <v>87</v>
      </c>
      <c r="B92" s="93" t="str">
        <f>'Златибор 2018'!B92</f>
        <v>Набавка штампача са скенером</v>
      </c>
      <c r="C92" s="94" t="str">
        <f>'Златибор 2018'!C92</f>
        <v>ком.</v>
      </c>
      <c r="D92" s="46"/>
      <c r="E92" s="10">
        <v>50000</v>
      </c>
      <c r="F92" s="61">
        <f t="shared" si="13"/>
        <v>0</v>
      </c>
      <c r="G92" s="36">
        <f t="shared" si="15"/>
        <v>0</v>
      </c>
      <c r="H92" s="60">
        <f t="shared" si="16"/>
        <v>0</v>
      </c>
      <c r="I92" s="37">
        <f t="shared" si="17"/>
        <v>0</v>
      </c>
      <c r="J92" s="38"/>
      <c r="K92" s="41"/>
      <c r="L92" s="61">
        <f t="shared" si="14"/>
        <v>0</v>
      </c>
      <c r="M92" s="36">
        <f t="shared" si="18"/>
        <v>0</v>
      </c>
      <c r="N92" s="36">
        <f t="shared" si="19"/>
        <v>0</v>
      </c>
      <c r="O92" s="37">
        <f t="shared" si="20"/>
        <v>0</v>
      </c>
      <c r="P92" s="153">
        <f t="shared" si="12"/>
        <v>0</v>
      </c>
      <c r="Q92" s="175">
        <f t="shared" si="21"/>
        <v>0</v>
      </c>
      <c r="R92" s="154">
        <f t="shared" si="21"/>
        <v>0</v>
      </c>
      <c r="S92" s="155">
        <f t="shared" si="22"/>
        <v>0</v>
      </c>
      <c r="V92" s="86"/>
    </row>
    <row r="93" spans="1:22" s="85" customFormat="1" ht="12">
      <c r="A93" s="121">
        <f>'Златибор 2018'!A93</f>
        <v>88</v>
      </c>
      <c r="B93" s="93" t="str">
        <f>'Златибор 2018'!B93</f>
        <v>Набавка геодетских радова</v>
      </c>
      <c r="C93" s="94" t="str">
        <f>'Златибор 2018'!C93</f>
        <v>ком.</v>
      </c>
      <c r="D93" s="46">
        <v>1</v>
      </c>
      <c r="E93" s="10">
        <v>100000</v>
      </c>
      <c r="F93" s="61">
        <f t="shared" si="13"/>
        <v>100000</v>
      </c>
      <c r="G93" s="36">
        <f t="shared" si="15"/>
        <v>30000</v>
      </c>
      <c r="H93" s="60">
        <f t="shared" si="16"/>
        <v>15000</v>
      </c>
      <c r="I93" s="37">
        <f t="shared" si="17"/>
        <v>55000.00000000001</v>
      </c>
      <c r="J93" s="38"/>
      <c r="K93" s="41"/>
      <c r="L93" s="61">
        <f t="shared" si="14"/>
        <v>0</v>
      </c>
      <c r="M93" s="36">
        <f t="shared" si="18"/>
        <v>0</v>
      </c>
      <c r="N93" s="36">
        <f t="shared" si="19"/>
        <v>0</v>
      </c>
      <c r="O93" s="37">
        <f t="shared" si="20"/>
        <v>0</v>
      </c>
      <c r="P93" s="153">
        <f t="shared" si="12"/>
        <v>30000</v>
      </c>
      <c r="Q93" s="175">
        <f t="shared" si="21"/>
        <v>15000</v>
      </c>
      <c r="R93" s="154">
        <f t="shared" si="21"/>
        <v>55000.00000000001</v>
      </c>
      <c r="S93" s="155">
        <f t="shared" si="22"/>
        <v>100000</v>
      </c>
      <c r="V93" s="86"/>
    </row>
    <row r="94" spans="1:22" s="85" customFormat="1" ht="12" customHeight="1" hidden="1">
      <c r="A94" s="121">
        <f>'Златибор 2018'!A94</f>
        <v>89</v>
      </c>
      <c r="B94" s="93" t="str">
        <f>'Златибор 2018'!B94</f>
        <v>Трошкови израде основа газдовања шумама</v>
      </c>
      <c r="C94" s="94" t="str">
        <f>'Златибор 2018'!C94</f>
        <v>ком.</v>
      </c>
      <c r="D94" s="46"/>
      <c r="E94" s="10"/>
      <c r="F94" s="61">
        <f t="shared" si="13"/>
        <v>0</v>
      </c>
      <c r="G94" s="36">
        <f t="shared" si="15"/>
        <v>0</v>
      </c>
      <c r="H94" s="60">
        <f t="shared" si="16"/>
        <v>0</v>
      </c>
      <c r="I94" s="37">
        <f t="shared" si="17"/>
        <v>0</v>
      </c>
      <c r="J94" s="38"/>
      <c r="K94" s="41"/>
      <c r="L94" s="61">
        <f t="shared" si="14"/>
        <v>0</v>
      </c>
      <c r="M94" s="36">
        <f t="shared" si="18"/>
        <v>0</v>
      </c>
      <c r="N94" s="36">
        <f t="shared" si="19"/>
        <v>0</v>
      </c>
      <c r="O94" s="37">
        <f t="shared" si="20"/>
        <v>0</v>
      </c>
      <c r="P94" s="153">
        <f t="shared" si="12"/>
        <v>0</v>
      </c>
      <c r="Q94" s="175">
        <f t="shared" si="21"/>
        <v>0</v>
      </c>
      <c r="R94" s="154">
        <f t="shared" si="21"/>
        <v>0</v>
      </c>
      <c r="S94" s="155">
        <f t="shared" si="22"/>
        <v>0</v>
      </c>
      <c r="V94" s="86"/>
    </row>
    <row r="95" spans="1:22" s="85" customFormat="1" ht="12" customHeight="1" hidden="1">
      <c r="A95" s="121"/>
      <c r="B95" s="93"/>
      <c r="C95" s="94"/>
      <c r="D95" s="46"/>
      <c r="E95" s="70"/>
      <c r="F95" s="61">
        <f t="shared" si="13"/>
        <v>0</v>
      </c>
      <c r="G95" s="36">
        <f t="shared" si="15"/>
        <v>0</v>
      </c>
      <c r="H95" s="60">
        <f t="shared" si="16"/>
        <v>0</v>
      </c>
      <c r="I95" s="37">
        <f t="shared" si="17"/>
        <v>0</v>
      </c>
      <c r="J95" s="38"/>
      <c r="K95" s="41"/>
      <c r="L95" s="61">
        <f t="shared" si="14"/>
        <v>0</v>
      </c>
      <c r="M95" s="36">
        <f t="shared" si="18"/>
        <v>0</v>
      </c>
      <c r="N95" s="36">
        <f t="shared" si="19"/>
        <v>0</v>
      </c>
      <c r="O95" s="37">
        <f t="shared" si="20"/>
        <v>0</v>
      </c>
      <c r="P95" s="153">
        <f t="shared" si="12"/>
        <v>0</v>
      </c>
      <c r="Q95" s="175">
        <f t="shared" si="21"/>
        <v>0</v>
      </c>
      <c r="R95" s="154">
        <f t="shared" si="21"/>
        <v>0</v>
      </c>
      <c r="S95" s="155">
        <f t="shared" si="22"/>
        <v>0</v>
      </c>
      <c r="V95" s="86"/>
    </row>
    <row r="96" spans="1:22" s="85" customFormat="1" ht="12" customHeight="1" hidden="1">
      <c r="A96" s="121"/>
      <c r="B96" s="93"/>
      <c r="C96" s="94"/>
      <c r="D96" s="46"/>
      <c r="E96" s="70"/>
      <c r="F96" s="61">
        <f t="shared" si="13"/>
        <v>0</v>
      </c>
      <c r="G96" s="36">
        <f t="shared" si="15"/>
        <v>0</v>
      </c>
      <c r="H96" s="60">
        <f t="shared" si="16"/>
        <v>0</v>
      </c>
      <c r="I96" s="37">
        <f t="shared" si="17"/>
        <v>0</v>
      </c>
      <c r="J96" s="38"/>
      <c r="K96" s="41"/>
      <c r="L96" s="61">
        <f t="shared" si="14"/>
        <v>0</v>
      </c>
      <c r="M96" s="130">
        <f t="shared" si="18"/>
        <v>0</v>
      </c>
      <c r="N96" s="36">
        <f t="shared" si="19"/>
        <v>0</v>
      </c>
      <c r="O96" s="37">
        <f t="shared" si="20"/>
        <v>0</v>
      </c>
      <c r="P96" s="153">
        <f t="shared" si="12"/>
        <v>0</v>
      </c>
      <c r="Q96" s="175">
        <f t="shared" si="21"/>
        <v>0</v>
      </c>
      <c r="R96" s="154">
        <f t="shared" si="21"/>
        <v>0</v>
      </c>
      <c r="S96" s="155">
        <f t="shared" si="22"/>
        <v>0</v>
      </c>
      <c r="V96" s="86"/>
    </row>
    <row r="97" spans="1:22" s="85" customFormat="1" ht="12" customHeight="1" hidden="1">
      <c r="A97" s="121"/>
      <c r="B97" s="93"/>
      <c r="C97" s="94"/>
      <c r="D97" s="45"/>
      <c r="E97" s="70"/>
      <c r="F97" s="61">
        <f t="shared" si="13"/>
        <v>0</v>
      </c>
      <c r="G97" s="36">
        <f t="shared" si="15"/>
        <v>0</v>
      </c>
      <c r="H97" s="60">
        <f t="shared" si="16"/>
        <v>0</v>
      </c>
      <c r="I97" s="37">
        <f t="shared" si="17"/>
        <v>0</v>
      </c>
      <c r="J97" s="35"/>
      <c r="K97" s="36"/>
      <c r="L97" s="60">
        <f t="shared" si="14"/>
        <v>0</v>
      </c>
      <c r="M97" s="130">
        <f t="shared" si="18"/>
        <v>0</v>
      </c>
      <c r="N97" s="36">
        <f t="shared" si="19"/>
        <v>0</v>
      </c>
      <c r="O97" s="37">
        <f t="shared" si="20"/>
        <v>0</v>
      </c>
      <c r="P97" s="153">
        <f t="shared" si="12"/>
        <v>0</v>
      </c>
      <c r="Q97" s="175">
        <f t="shared" si="21"/>
        <v>0</v>
      </c>
      <c r="R97" s="154">
        <f t="shared" si="21"/>
        <v>0</v>
      </c>
      <c r="S97" s="155">
        <f t="shared" si="22"/>
        <v>0</v>
      </c>
      <c r="V97" s="86"/>
    </row>
    <row r="98" spans="1:22" s="85" customFormat="1" ht="12" customHeight="1" hidden="1">
      <c r="A98" s="121"/>
      <c r="B98" s="93"/>
      <c r="C98" s="94"/>
      <c r="D98" s="45"/>
      <c r="E98" s="70"/>
      <c r="F98" s="61">
        <f t="shared" si="13"/>
        <v>0</v>
      </c>
      <c r="G98" s="36">
        <f t="shared" si="15"/>
        <v>0</v>
      </c>
      <c r="H98" s="60">
        <f t="shared" si="16"/>
        <v>0</v>
      </c>
      <c r="I98" s="37">
        <f t="shared" si="17"/>
        <v>0</v>
      </c>
      <c r="J98" s="35"/>
      <c r="K98" s="36"/>
      <c r="L98" s="60">
        <f t="shared" si="14"/>
        <v>0</v>
      </c>
      <c r="M98" s="130">
        <f t="shared" si="18"/>
        <v>0</v>
      </c>
      <c r="N98" s="36">
        <f t="shared" si="19"/>
        <v>0</v>
      </c>
      <c r="O98" s="37">
        <f t="shared" si="20"/>
        <v>0</v>
      </c>
      <c r="P98" s="153">
        <f t="shared" si="12"/>
        <v>0</v>
      </c>
      <c r="Q98" s="175">
        <f t="shared" si="21"/>
        <v>0</v>
      </c>
      <c r="R98" s="154">
        <f t="shared" si="21"/>
        <v>0</v>
      </c>
      <c r="S98" s="155">
        <f t="shared" si="22"/>
        <v>0</v>
      </c>
      <c r="V98" s="86"/>
    </row>
    <row r="99" spans="1:22" s="85" customFormat="1" ht="12" customHeight="1" hidden="1">
      <c r="A99" s="121"/>
      <c r="B99" s="93"/>
      <c r="C99" s="94"/>
      <c r="D99" s="45"/>
      <c r="E99" s="70"/>
      <c r="F99" s="61">
        <f t="shared" si="13"/>
        <v>0</v>
      </c>
      <c r="G99" s="36">
        <f t="shared" si="15"/>
        <v>0</v>
      </c>
      <c r="H99" s="60">
        <f t="shared" si="16"/>
        <v>0</v>
      </c>
      <c r="I99" s="37">
        <f t="shared" si="17"/>
        <v>0</v>
      </c>
      <c r="J99" s="35"/>
      <c r="K99" s="36"/>
      <c r="L99" s="60">
        <f t="shared" si="14"/>
        <v>0</v>
      </c>
      <c r="M99" s="130">
        <f t="shared" si="18"/>
        <v>0</v>
      </c>
      <c r="N99" s="36">
        <f t="shared" si="19"/>
        <v>0</v>
      </c>
      <c r="O99" s="37">
        <f t="shared" si="20"/>
        <v>0</v>
      </c>
      <c r="P99" s="153">
        <f t="shared" si="12"/>
        <v>0</v>
      </c>
      <c r="Q99" s="175">
        <f t="shared" si="21"/>
        <v>0</v>
      </c>
      <c r="R99" s="154">
        <f t="shared" si="21"/>
        <v>0</v>
      </c>
      <c r="S99" s="155">
        <f t="shared" si="22"/>
        <v>0</v>
      </c>
      <c r="V99" s="86"/>
    </row>
    <row r="100" spans="1:22" s="85" customFormat="1" ht="12" customHeight="1" hidden="1">
      <c r="A100" s="121"/>
      <c r="B100" s="93"/>
      <c r="C100" s="94"/>
      <c r="D100" s="45"/>
      <c r="E100" s="70"/>
      <c r="F100" s="61">
        <f t="shared" si="13"/>
        <v>0</v>
      </c>
      <c r="G100" s="36">
        <f t="shared" si="15"/>
        <v>0</v>
      </c>
      <c r="H100" s="60">
        <f t="shared" si="16"/>
        <v>0</v>
      </c>
      <c r="I100" s="37">
        <f t="shared" si="17"/>
        <v>0</v>
      </c>
      <c r="J100" s="35"/>
      <c r="K100" s="36"/>
      <c r="L100" s="60">
        <f t="shared" si="14"/>
        <v>0</v>
      </c>
      <c r="M100" s="130">
        <f t="shared" si="18"/>
        <v>0</v>
      </c>
      <c r="N100" s="36">
        <f t="shared" si="19"/>
        <v>0</v>
      </c>
      <c r="O100" s="37">
        <f t="shared" si="20"/>
        <v>0</v>
      </c>
      <c r="P100" s="153">
        <f t="shared" si="12"/>
        <v>0</v>
      </c>
      <c r="Q100" s="175">
        <f t="shared" si="21"/>
        <v>0</v>
      </c>
      <c r="R100" s="154">
        <f t="shared" si="21"/>
        <v>0</v>
      </c>
      <c r="S100" s="155">
        <f t="shared" si="22"/>
        <v>0</v>
      </c>
      <c r="V100" s="86"/>
    </row>
    <row r="101" spans="1:22" s="85" customFormat="1" ht="12" customHeight="1" hidden="1">
      <c r="A101" s="121"/>
      <c r="B101" s="93"/>
      <c r="C101" s="94"/>
      <c r="D101" s="45"/>
      <c r="E101" s="70"/>
      <c r="F101" s="61">
        <f t="shared" si="13"/>
        <v>0</v>
      </c>
      <c r="G101" s="36">
        <f t="shared" si="15"/>
        <v>0</v>
      </c>
      <c r="H101" s="60">
        <f t="shared" si="16"/>
        <v>0</v>
      </c>
      <c r="I101" s="37">
        <f t="shared" si="17"/>
        <v>0</v>
      </c>
      <c r="J101" s="35"/>
      <c r="K101" s="36"/>
      <c r="L101" s="60">
        <f t="shared" si="14"/>
        <v>0</v>
      </c>
      <c r="M101" s="130">
        <f t="shared" si="18"/>
        <v>0</v>
      </c>
      <c r="N101" s="36">
        <f t="shared" si="19"/>
        <v>0</v>
      </c>
      <c r="O101" s="37">
        <f t="shared" si="20"/>
        <v>0</v>
      </c>
      <c r="P101" s="153">
        <f t="shared" si="12"/>
        <v>0</v>
      </c>
      <c r="Q101" s="175">
        <f t="shared" si="21"/>
        <v>0</v>
      </c>
      <c r="R101" s="154">
        <f t="shared" si="21"/>
        <v>0</v>
      </c>
      <c r="S101" s="155">
        <f t="shared" si="22"/>
        <v>0</v>
      </c>
      <c r="V101" s="86"/>
    </row>
    <row r="102" spans="1:22" s="85" customFormat="1" ht="12" customHeight="1" hidden="1">
      <c r="A102" s="121"/>
      <c r="B102" s="93"/>
      <c r="C102" s="94"/>
      <c r="D102" s="45"/>
      <c r="E102" s="70"/>
      <c r="F102" s="61">
        <f t="shared" si="13"/>
        <v>0</v>
      </c>
      <c r="G102" s="36">
        <f t="shared" si="15"/>
        <v>0</v>
      </c>
      <c r="H102" s="60">
        <f t="shared" si="16"/>
        <v>0</v>
      </c>
      <c r="I102" s="37">
        <f t="shared" si="17"/>
        <v>0</v>
      </c>
      <c r="J102" s="35"/>
      <c r="K102" s="36"/>
      <c r="L102" s="60">
        <f t="shared" si="14"/>
        <v>0</v>
      </c>
      <c r="M102" s="130">
        <f t="shared" si="18"/>
        <v>0</v>
      </c>
      <c r="N102" s="36">
        <f t="shared" si="19"/>
        <v>0</v>
      </c>
      <c r="O102" s="37">
        <f t="shared" si="20"/>
        <v>0</v>
      </c>
      <c r="P102" s="153">
        <f t="shared" si="12"/>
        <v>0</v>
      </c>
      <c r="Q102" s="175">
        <f t="shared" si="21"/>
        <v>0</v>
      </c>
      <c r="R102" s="154">
        <f t="shared" si="21"/>
        <v>0</v>
      </c>
      <c r="S102" s="155">
        <f t="shared" si="22"/>
        <v>0</v>
      </c>
      <c r="V102" s="86"/>
    </row>
    <row r="103" spans="1:22" s="85" customFormat="1" ht="12" customHeight="1" hidden="1">
      <c r="A103" s="121"/>
      <c r="B103" s="93"/>
      <c r="C103" s="94"/>
      <c r="D103" s="45"/>
      <c r="E103" s="70"/>
      <c r="F103" s="61">
        <f t="shared" si="13"/>
        <v>0</v>
      </c>
      <c r="G103" s="36">
        <f t="shared" si="15"/>
        <v>0</v>
      </c>
      <c r="H103" s="60">
        <f t="shared" si="16"/>
        <v>0</v>
      </c>
      <c r="I103" s="37">
        <f t="shared" si="17"/>
        <v>0</v>
      </c>
      <c r="J103" s="35"/>
      <c r="K103" s="36"/>
      <c r="L103" s="60">
        <f t="shared" si="14"/>
        <v>0</v>
      </c>
      <c r="M103" s="130">
        <f t="shared" si="18"/>
        <v>0</v>
      </c>
      <c r="N103" s="36">
        <f t="shared" si="19"/>
        <v>0</v>
      </c>
      <c r="O103" s="37">
        <f t="shared" si="20"/>
        <v>0</v>
      </c>
      <c r="P103" s="153">
        <f t="shared" si="12"/>
        <v>0</v>
      </c>
      <c r="Q103" s="175">
        <f t="shared" si="21"/>
        <v>0</v>
      </c>
      <c r="R103" s="154">
        <f t="shared" si="21"/>
        <v>0</v>
      </c>
      <c r="S103" s="155">
        <f t="shared" si="22"/>
        <v>0</v>
      </c>
      <c r="V103" s="86"/>
    </row>
    <row r="104" spans="1:22" s="85" customFormat="1" ht="12" customHeight="1" hidden="1">
      <c r="A104" s="121"/>
      <c r="B104" s="93"/>
      <c r="C104" s="94"/>
      <c r="D104" s="45"/>
      <c r="E104" s="70"/>
      <c r="F104" s="61">
        <f t="shared" si="13"/>
        <v>0</v>
      </c>
      <c r="G104" s="36">
        <f t="shared" si="15"/>
        <v>0</v>
      </c>
      <c r="H104" s="60">
        <f t="shared" si="16"/>
        <v>0</v>
      </c>
      <c r="I104" s="37">
        <f t="shared" si="17"/>
        <v>0</v>
      </c>
      <c r="J104" s="35"/>
      <c r="K104" s="36"/>
      <c r="L104" s="60">
        <f t="shared" si="14"/>
        <v>0</v>
      </c>
      <c r="M104" s="130">
        <f t="shared" si="18"/>
        <v>0</v>
      </c>
      <c r="N104" s="36">
        <f t="shared" si="19"/>
        <v>0</v>
      </c>
      <c r="O104" s="37">
        <f t="shared" si="20"/>
        <v>0</v>
      </c>
      <c r="P104" s="153">
        <f t="shared" si="12"/>
        <v>0</v>
      </c>
      <c r="Q104" s="175">
        <f t="shared" si="21"/>
        <v>0</v>
      </c>
      <c r="R104" s="154">
        <f t="shared" si="21"/>
        <v>0</v>
      </c>
      <c r="S104" s="155">
        <f t="shared" si="22"/>
        <v>0</v>
      </c>
      <c r="V104" s="86"/>
    </row>
    <row r="105" spans="1:22" s="85" customFormat="1" ht="12" customHeight="1" hidden="1">
      <c r="A105" s="121"/>
      <c r="B105" s="93"/>
      <c r="C105" s="94"/>
      <c r="D105" s="45"/>
      <c r="E105" s="70"/>
      <c r="F105" s="61">
        <f t="shared" si="13"/>
        <v>0</v>
      </c>
      <c r="G105" s="36">
        <f t="shared" si="15"/>
        <v>0</v>
      </c>
      <c r="H105" s="60">
        <f t="shared" si="16"/>
        <v>0</v>
      </c>
      <c r="I105" s="37">
        <f t="shared" si="17"/>
        <v>0</v>
      </c>
      <c r="J105" s="35"/>
      <c r="K105" s="36"/>
      <c r="L105" s="60">
        <f t="shared" si="14"/>
        <v>0</v>
      </c>
      <c r="M105" s="130">
        <f t="shared" si="18"/>
        <v>0</v>
      </c>
      <c r="N105" s="36">
        <f t="shared" si="19"/>
        <v>0</v>
      </c>
      <c r="O105" s="37">
        <f t="shared" si="20"/>
        <v>0</v>
      </c>
      <c r="P105" s="153">
        <f t="shared" si="12"/>
        <v>0</v>
      </c>
      <c r="Q105" s="175">
        <f t="shared" si="21"/>
        <v>0</v>
      </c>
      <c r="R105" s="154">
        <f t="shared" si="21"/>
        <v>0</v>
      </c>
      <c r="S105" s="155">
        <f t="shared" si="22"/>
        <v>0</v>
      </c>
      <c r="V105" s="86"/>
    </row>
    <row r="106" spans="1:22" s="85" customFormat="1" ht="12" customHeight="1" hidden="1">
      <c r="A106" s="121"/>
      <c r="B106" s="93"/>
      <c r="C106" s="94"/>
      <c r="D106" s="45"/>
      <c r="E106" s="70"/>
      <c r="F106" s="61">
        <f t="shared" si="13"/>
        <v>0</v>
      </c>
      <c r="G106" s="36">
        <f t="shared" si="15"/>
        <v>0</v>
      </c>
      <c r="H106" s="60">
        <f t="shared" si="16"/>
        <v>0</v>
      </c>
      <c r="I106" s="37">
        <f t="shared" si="17"/>
        <v>0</v>
      </c>
      <c r="J106" s="35"/>
      <c r="K106" s="36"/>
      <c r="L106" s="60">
        <f t="shared" si="14"/>
        <v>0</v>
      </c>
      <c r="M106" s="130">
        <f t="shared" si="18"/>
        <v>0</v>
      </c>
      <c r="N106" s="36">
        <f t="shared" si="19"/>
        <v>0</v>
      </c>
      <c r="O106" s="37">
        <f t="shared" si="20"/>
        <v>0</v>
      </c>
      <c r="P106" s="153">
        <f t="shared" si="12"/>
        <v>0</v>
      </c>
      <c r="Q106" s="175">
        <f t="shared" si="21"/>
        <v>0</v>
      </c>
      <c r="R106" s="154">
        <f t="shared" si="21"/>
        <v>0</v>
      </c>
      <c r="S106" s="155">
        <f t="shared" si="22"/>
        <v>0</v>
      </c>
      <c r="V106" s="86"/>
    </row>
    <row r="107" spans="1:22" s="85" customFormat="1" ht="12" customHeight="1" hidden="1">
      <c r="A107" s="121"/>
      <c r="B107" s="93"/>
      <c r="C107" s="94"/>
      <c r="D107" s="45"/>
      <c r="E107" s="70"/>
      <c r="F107" s="61">
        <f t="shared" si="13"/>
        <v>0</v>
      </c>
      <c r="G107" s="36">
        <f t="shared" si="15"/>
        <v>0</v>
      </c>
      <c r="H107" s="60">
        <f t="shared" si="16"/>
        <v>0</v>
      </c>
      <c r="I107" s="37">
        <f t="shared" si="17"/>
        <v>0</v>
      </c>
      <c r="J107" s="35"/>
      <c r="K107" s="36"/>
      <c r="L107" s="60">
        <f t="shared" si="14"/>
        <v>0</v>
      </c>
      <c r="M107" s="130">
        <f t="shared" si="18"/>
        <v>0</v>
      </c>
      <c r="N107" s="36">
        <f t="shared" si="19"/>
        <v>0</v>
      </c>
      <c r="O107" s="37">
        <f t="shared" si="20"/>
        <v>0</v>
      </c>
      <c r="P107" s="153">
        <f t="shared" si="12"/>
        <v>0</v>
      </c>
      <c r="Q107" s="175">
        <f t="shared" si="21"/>
        <v>0</v>
      </c>
      <c r="R107" s="154">
        <f t="shared" si="21"/>
        <v>0</v>
      </c>
      <c r="S107" s="155">
        <f t="shared" si="22"/>
        <v>0</v>
      </c>
      <c r="V107" s="86"/>
    </row>
    <row r="108" spans="1:22" s="85" customFormat="1" ht="12" customHeight="1" hidden="1">
      <c r="A108" s="121"/>
      <c r="B108" s="93"/>
      <c r="C108" s="94"/>
      <c r="D108" s="45"/>
      <c r="E108" s="70"/>
      <c r="F108" s="60">
        <f t="shared" si="13"/>
        <v>0</v>
      </c>
      <c r="G108" s="130">
        <f t="shared" si="15"/>
        <v>0</v>
      </c>
      <c r="H108" s="60">
        <f t="shared" si="16"/>
        <v>0</v>
      </c>
      <c r="I108" s="37">
        <f t="shared" si="17"/>
        <v>0</v>
      </c>
      <c r="J108" s="35"/>
      <c r="K108" s="36"/>
      <c r="L108" s="60">
        <f t="shared" si="14"/>
        <v>0</v>
      </c>
      <c r="M108" s="130">
        <f t="shared" si="18"/>
        <v>0</v>
      </c>
      <c r="N108" s="36">
        <f t="shared" si="19"/>
        <v>0</v>
      </c>
      <c r="O108" s="37">
        <f t="shared" si="20"/>
        <v>0</v>
      </c>
      <c r="P108" s="153">
        <f t="shared" si="12"/>
        <v>0</v>
      </c>
      <c r="Q108" s="175">
        <f t="shared" si="21"/>
        <v>0</v>
      </c>
      <c r="R108" s="154">
        <f t="shared" si="21"/>
        <v>0</v>
      </c>
      <c r="S108" s="155">
        <f t="shared" si="22"/>
        <v>0</v>
      </c>
      <c r="V108" s="86"/>
    </row>
    <row r="109" spans="1:22" s="85" customFormat="1" ht="12" customHeight="1" hidden="1">
      <c r="A109" s="121"/>
      <c r="B109" s="93"/>
      <c r="C109" s="94"/>
      <c r="D109" s="45"/>
      <c r="E109" s="70"/>
      <c r="F109" s="60">
        <f t="shared" si="13"/>
        <v>0</v>
      </c>
      <c r="G109" s="130">
        <f t="shared" si="15"/>
        <v>0</v>
      </c>
      <c r="H109" s="60">
        <f t="shared" si="16"/>
        <v>0</v>
      </c>
      <c r="I109" s="37">
        <f t="shared" si="17"/>
        <v>0</v>
      </c>
      <c r="J109" s="35"/>
      <c r="K109" s="36"/>
      <c r="L109" s="60">
        <f t="shared" si="14"/>
        <v>0</v>
      </c>
      <c r="M109" s="130">
        <f t="shared" si="18"/>
        <v>0</v>
      </c>
      <c r="N109" s="36">
        <f t="shared" si="19"/>
        <v>0</v>
      </c>
      <c r="O109" s="37">
        <f t="shared" si="20"/>
        <v>0</v>
      </c>
      <c r="P109" s="153">
        <f t="shared" si="12"/>
        <v>0</v>
      </c>
      <c r="Q109" s="175">
        <f t="shared" si="21"/>
        <v>0</v>
      </c>
      <c r="R109" s="154">
        <f t="shared" si="21"/>
        <v>0</v>
      </c>
      <c r="S109" s="155">
        <f t="shared" si="22"/>
        <v>0</v>
      </c>
      <c r="V109" s="86"/>
    </row>
    <row r="110" spans="1:22" s="85" customFormat="1" ht="12" customHeight="1" hidden="1">
      <c r="A110" s="121"/>
      <c r="B110" s="93"/>
      <c r="C110" s="94"/>
      <c r="D110" s="45"/>
      <c r="E110" s="70"/>
      <c r="F110" s="60">
        <f t="shared" si="13"/>
        <v>0</v>
      </c>
      <c r="G110" s="130">
        <f t="shared" si="15"/>
        <v>0</v>
      </c>
      <c r="H110" s="60">
        <f t="shared" si="16"/>
        <v>0</v>
      </c>
      <c r="I110" s="37">
        <f t="shared" si="17"/>
        <v>0</v>
      </c>
      <c r="J110" s="35"/>
      <c r="K110" s="36"/>
      <c r="L110" s="60">
        <f t="shared" si="14"/>
        <v>0</v>
      </c>
      <c r="M110" s="130">
        <f t="shared" si="18"/>
        <v>0</v>
      </c>
      <c r="N110" s="36">
        <f t="shared" si="19"/>
        <v>0</v>
      </c>
      <c r="O110" s="37">
        <f t="shared" si="20"/>
        <v>0</v>
      </c>
      <c r="P110" s="153">
        <f t="shared" si="12"/>
        <v>0</v>
      </c>
      <c r="Q110" s="175">
        <f t="shared" si="21"/>
        <v>0</v>
      </c>
      <c r="R110" s="154">
        <f t="shared" si="21"/>
        <v>0</v>
      </c>
      <c r="S110" s="155">
        <f t="shared" si="22"/>
        <v>0</v>
      </c>
      <c r="V110" s="86"/>
    </row>
    <row r="111" spans="1:22" s="85" customFormat="1" ht="12" customHeight="1" hidden="1">
      <c r="A111" s="97"/>
      <c r="B111" s="98"/>
      <c r="C111" s="99"/>
      <c r="D111" s="100"/>
      <c r="E111" s="101"/>
      <c r="F111" s="62">
        <f t="shared" si="13"/>
        <v>0</v>
      </c>
      <c r="G111" s="36">
        <f t="shared" si="15"/>
        <v>0</v>
      </c>
      <c r="H111" s="60">
        <f t="shared" si="16"/>
        <v>0</v>
      </c>
      <c r="I111" s="37">
        <f t="shared" si="17"/>
        <v>0</v>
      </c>
      <c r="J111" s="53"/>
      <c r="K111" s="51"/>
      <c r="L111" s="62">
        <f t="shared" si="14"/>
        <v>0</v>
      </c>
      <c r="M111" s="50">
        <f t="shared" si="18"/>
        <v>0</v>
      </c>
      <c r="N111" s="50">
        <f t="shared" si="19"/>
        <v>0</v>
      </c>
      <c r="O111" s="58">
        <f t="shared" si="20"/>
        <v>0</v>
      </c>
      <c r="P111" s="182">
        <f t="shared" si="12"/>
        <v>0</v>
      </c>
      <c r="Q111" s="183">
        <f t="shared" si="21"/>
        <v>0</v>
      </c>
      <c r="R111" s="184">
        <f t="shared" si="21"/>
        <v>0</v>
      </c>
      <c r="S111" s="185">
        <f t="shared" si="22"/>
        <v>0</v>
      </c>
      <c r="V111" s="86"/>
    </row>
    <row r="112" spans="1:22" s="79" customFormat="1" ht="22.5" customHeight="1" thickBot="1">
      <c r="A112" s="72"/>
      <c r="B112" s="73"/>
      <c r="C112" s="74"/>
      <c r="D112" s="75"/>
      <c r="E112" s="76"/>
      <c r="F112" s="77">
        <f>SUM(F6:F111)</f>
        <v>51963390.9914</v>
      </c>
      <c r="G112" s="76">
        <f>SUM(G6:G111)</f>
        <v>14329017.29742</v>
      </c>
      <c r="H112" s="76">
        <f>SUM(H6:H111)</f>
        <v>7164508.64871</v>
      </c>
      <c r="I112" s="78">
        <f>SUM(I6:I111)</f>
        <v>30469865.045270003</v>
      </c>
      <c r="J112" s="75"/>
      <c r="K112" s="76"/>
      <c r="L112" s="77">
        <f aca="true" t="shared" si="23" ref="L112:Q112">SUM(L6:L111)</f>
        <v>3664707.8</v>
      </c>
      <c r="M112" s="76">
        <f t="shared" si="23"/>
        <v>1099412.3399999999</v>
      </c>
      <c r="N112" s="76">
        <f t="shared" si="23"/>
        <v>549706.1699999999</v>
      </c>
      <c r="O112" s="78">
        <f t="shared" si="23"/>
        <v>2015589.2900000003</v>
      </c>
      <c r="P112" s="144">
        <f t="shared" si="23"/>
        <v>15428429.637419999</v>
      </c>
      <c r="Q112" s="146">
        <f t="shared" si="23"/>
        <v>7714214.818709999</v>
      </c>
      <c r="R112" s="146">
        <f>SUM(R6:R93)</f>
        <v>32485454.335270002</v>
      </c>
      <c r="S112" s="147">
        <f>SUM(S6:S93)</f>
        <v>55628098.7914</v>
      </c>
      <c r="V112" s="80"/>
    </row>
    <row r="113" spans="1:22" s="85" customFormat="1" ht="12">
      <c r="A113" s="87"/>
      <c r="B113" s="102"/>
      <c r="D113" s="103"/>
      <c r="E113" s="86"/>
      <c r="F113" s="86"/>
      <c r="G113" s="86"/>
      <c r="H113" s="86"/>
      <c r="I113" s="86"/>
      <c r="J113" s="103"/>
      <c r="K113" s="86"/>
      <c r="L113" s="86"/>
      <c r="M113" s="86"/>
      <c r="N113" s="86"/>
      <c r="O113" s="86"/>
      <c r="P113" s="79"/>
      <c r="Q113" s="79"/>
      <c r="R113" s="118"/>
      <c r="S113" s="104"/>
      <c r="V113" s="86"/>
    </row>
    <row r="114" spans="1:22" s="85" customFormat="1" ht="12">
      <c r="A114" s="227" t="s">
        <v>119</v>
      </c>
      <c r="B114" s="227"/>
      <c r="D114" s="103"/>
      <c r="E114" s="86"/>
      <c r="F114" s="86"/>
      <c r="G114" s="86"/>
      <c r="H114" s="86"/>
      <c r="I114" s="86"/>
      <c r="J114" s="103"/>
      <c r="K114" s="86"/>
      <c r="L114" s="86"/>
      <c r="M114" s="86"/>
      <c r="N114" s="86"/>
      <c r="O114" s="86"/>
      <c r="P114" s="79"/>
      <c r="Q114" s="79"/>
      <c r="R114" s="86"/>
      <c r="V114" s="86"/>
    </row>
    <row r="115" spans="1:22" s="85" customFormat="1" ht="12">
      <c r="A115" s="227" t="s">
        <v>118</v>
      </c>
      <c r="B115" s="227"/>
      <c r="D115" s="103"/>
      <c r="E115" s="86"/>
      <c r="F115" s="86"/>
      <c r="G115" s="86"/>
      <c r="H115" s="86"/>
      <c r="I115" s="86"/>
      <c r="J115" s="103"/>
      <c r="K115" s="86"/>
      <c r="L115" s="86"/>
      <c r="M115" s="86"/>
      <c r="N115" s="86"/>
      <c r="O115" s="86"/>
      <c r="P115" s="79"/>
      <c r="Q115" s="79"/>
      <c r="R115" s="86"/>
      <c r="V115" s="86"/>
    </row>
    <row r="116" spans="1:28" s="81" customFormat="1" ht="12.75">
      <c r="A116" s="106"/>
      <c r="B116" s="107"/>
      <c r="C116" s="82"/>
      <c r="D116" s="108"/>
      <c r="E116" s="83"/>
      <c r="F116" s="83"/>
      <c r="G116" s="83"/>
      <c r="H116" s="83"/>
      <c r="I116" s="83"/>
      <c r="J116" s="108"/>
      <c r="K116" s="83"/>
      <c r="L116" s="83"/>
      <c r="M116" s="83"/>
      <c r="N116" s="83"/>
      <c r="O116" s="83"/>
      <c r="P116" s="80"/>
      <c r="Q116" s="80"/>
      <c r="R116" s="86"/>
      <c r="S116" s="85"/>
      <c r="T116" s="82"/>
      <c r="U116" s="82"/>
      <c r="V116" s="83"/>
      <c r="W116" s="82"/>
      <c r="X116" s="82"/>
      <c r="Y116" s="82"/>
      <c r="Z116" s="82"/>
      <c r="AA116" s="82"/>
      <c r="AB116" s="82"/>
    </row>
    <row r="117" spans="1:28" s="81" customFormat="1" ht="12.75">
      <c r="A117" s="106"/>
      <c r="B117" s="107"/>
      <c r="C117" s="82"/>
      <c r="D117" s="108"/>
      <c r="E117" s="83"/>
      <c r="F117" s="83"/>
      <c r="G117" s="83"/>
      <c r="H117" s="83"/>
      <c r="I117" s="83"/>
      <c r="J117" s="108"/>
      <c r="K117" s="83"/>
      <c r="L117" s="83"/>
      <c r="M117" s="83"/>
      <c r="N117" s="83"/>
      <c r="O117" s="83"/>
      <c r="P117" s="161">
        <f>P112/S112</f>
        <v>0.2773495764303418</v>
      </c>
      <c r="Q117" s="161"/>
      <c r="R117" s="86"/>
      <c r="S117" s="85"/>
      <c r="T117" s="82"/>
      <c r="U117" s="82"/>
      <c r="V117" s="83"/>
      <c r="W117" s="82"/>
      <c r="X117" s="82"/>
      <c r="Y117" s="82"/>
      <c r="Z117" s="82"/>
      <c r="AA117" s="82"/>
      <c r="AB117" s="82"/>
    </row>
    <row r="118" spans="1:28" s="81" customFormat="1" ht="12.75">
      <c r="A118" s="106"/>
      <c r="B118" s="107"/>
      <c r="C118" s="82"/>
      <c r="D118" s="108"/>
      <c r="E118" s="83"/>
      <c r="F118" s="83"/>
      <c r="G118" s="83"/>
      <c r="H118" s="83"/>
      <c r="I118" s="83"/>
      <c r="J118" s="108"/>
      <c r="K118" s="83"/>
      <c r="L118" s="83"/>
      <c r="M118" s="83"/>
      <c r="N118" s="83"/>
      <c r="O118" s="83"/>
      <c r="P118" s="161">
        <f>R112/S112</f>
        <v>0.5839756353544873</v>
      </c>
      <c r="Q118" s="161"/>
      <c r="R118" s="86"/>
      <c r="S118" s="85"/>
      <c r="T118" s="82"/>
      <c r="U118" s="82"/>
      <c r="V118" s="83"/>
      <c r="W118" s="82"/>
      <c r="X118" s="82"/>
      <c r="Y118" s="82"/>
      <c r="Z118" s="82"/>
      <c r="AA118" s="82"/>
      <c r="AB118" s="82"/>
    </row>
    <row r="119" spans="1:28" s="81" customFormat="1" ht="12.75">
      <c r="A119" s="106"/>
      <c r="B119" s="107"/>
      <c r="C119" s="82"/>
      <c r="D119" s="108"/>
      <c r="E119" s="83"/>
      <c r="F119" s="83"/>
      <c r="G119" s="83"/>
      <c r="H119" s="83"/>
      <c r="I119" s="83"/>
      <c r="J119" s="108"/>
      <c r="K119" s="83"/>
      <c r="L119" s="83"/>
      <c r="M119" s="83"/>
      <c r="N119" s="83"/>
      <c r="O119" s="83"/>
      <c r="P119" s="79"/>
      <c r="Q119" s="79"/>
      <c r="R119" s="86"/>
      <c r="S119" s="85"/>
      <c r="T119" s="82"/>
      <c r="U119" s="82"/>
      <c r="V119" s="83"/>
      <c r="W119" s="82"/>
      <c r="X119" s="82"/>
      <c r="Y119" s="82"/>
      <c r="Z119" s="82"/>
      <c r="AA119" s="82"/>
      <c r="AB119" s="82"/>
    </row>
  </sheetData>
  <sheetProtection/>
  <mergeCells count="9">
    <mergeCell ref="A1:S1"/>
    <mergeCell ref="A114:B114"/>
    <mergeCell ref="A115:B115"/>
    <mergeCell ref="A3:A4"/>
    <mergeCell ref="B3:B4"/>
    <mergeCell ref="C3:C4"/>
    <mergeCell ref="D3:I3"/>
    <mergeCell ref="J3:O3"/>
    <mergeCell ref="P3:S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96"/>
  <sheetViews>
    <sheetView showZeros="0" view="pageBreakPreview" zoomScaleSheetLayoutView="100" zoomScalePageLayoutView="0" workbookViewId="0" topLeftCell="A1">
      <selection activeCell="N26" activeCellId="5" sqref="A94:IV111 A91:IV92 A86:IV89 A73:IV83 A59:IV71 A26:IV26"/>
    </sheetView>
  </sheetViews>
  <sheetFormatPr defaultColWidth="9.140625" defaultRowHeight="12.75"/>
  <cols>
    <col min="1" max="1" width="5.28125" style="106" customWidth="1"/>
    <col min="2" max="2" width="58.28125" style="107" customWidth="1"/>
    <col min="3" max="3" width="6.421875" style="82" customWidth="1"/>
    <col min="4" max="4" width="9.7109375" style="108" customWidth="1"/>
    <col min="5" max="6" width="11.7109375" style="83" customWidth="1"/>
    <col min="7" max="8" width="10.57421875" style="83" customWidth="1"/>
    <col min="9" max="9" width="10.7109375" style="83" customWidth="1"/>
    <col min="10" max="10" width="9.7109375" style="108" customWidth="1"/>
    <col min="11" max="11" width="9.7109375" style="83" customWidth="1"/>
    <col min="12" max="12" width="11.7109375" style="83" customWidth="1"/>
    <col min="13" max="15" width="9.71093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11.7109375" style="82" bestFit="1" customWidth="1"/>
    <col min="21" max="21" width="9.140625" style="82" customWidth="1"/>
    <col min="22" max="22" width="12.7109375" style="83" bestFit="1" customWidth="1"/>
    <col min="23" max="25" width="9.140625" style="82" customWidth="1"/>
    <col min="26" max="26" width="11.57421875" style="82" bestFit="1" customWidth="1"/>
    <col min="27" max="16384" width="9.140625" style="82" customWidth="1"/>
  </cols>
  <sheetData>
    <row r="1" spans="1:19" ht="15.75" customHeight="1">
      <c r="A1" s="228" t="s">
        <v>131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.75" customHeight="1" thickBot="1">
      <c r="A2" s="8"/>
      <c r="B2" s="8"/>
      <c r="C2" s="8"/>
      <c r="D2" s="8"/>
      <c r="E2" s="8"/>
      <c r="F2" s="8"/>
      <c r="G2" s="180"/>
      <c r="H2" s="180"/>
      <c r="I2" s="180"/>
      <c r="J2" s="8"/>
      <c r="K2" s="8"/>
      <c r="L2" s="8"/>
      <c r="M2" s="180"/>
      <c r="N2" s="180"/>
      <c r="O2" s="180"/>
      <c r="P2" s="180"/>
      <c r="Q2" s="180"/>
      <c r="R2" s="180"/>
      <c r="S2" s="180"/>
    </row>
    <row r="3" spans="1:22" s="85" customFormat="1" ht="15.75" customHeight="1">
      <c r="A3" s="241" t="s">
        <v>57</v>
      </c>
      <c r="B3" s="243" t="s">
        <v>0</v>
      </c>
      <c r="C3" s="245" t="s">
        <v>56</v>
      </c>
      <c r="D3" s="235" t="s">
        <v>78</v>
      </c>
      <c r="E3" s="236"/>
      <c r="F3" s="236"/>
      <c r="G3" s="236"/>
      <c r="H3" s="236"/>
      <c r="I3" s="237"/>
      <c r="J3" s="238" t="s">
        <v>79</v>
      </c>
      <c r="K3" s="238"/>
      <c r="L3" s="238"/>
      <c r="M3" s="238"/>
      <c r="N3" s="238"/>
      <c r="O3" s="238"/>
      <c r="P3" s="247" t="s">
        <v>124</v>
      </c>
      <c r="Q3" s="248"/>
      <c r="R3" s="249"/>
      <c r="S3" s="250"/>
      <c r="V3" s="86"/>
    </row>
    <row r="4" spans="1:22" s="87" customFormat="1" ht="64.5" customHeight="1">
      <c r="A4" s="242"/>
      <c r="B4" s="244"/>
      <c r="C4" s="246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48" t="s">
        <v>122</v>
      </c>
      <c r="Q4" s="172" t="s">
        <v>156</v>
      </c>
      <c r="R4" s="24" t="s">
        <v>155</v>
      </c>
      <c r="S4" s="134" t="s">
        <v>123</v>
      </c>
      <c r="V4" s="8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87" customFormat="1" ht="12.75" customHeight="1">
      <c r="A6" s="119">
        <f>'Златибор 2018'!A6</f>
        <v>1</v>
      </c>
      <c r="B6" s="89" t="str">
        <f>'Златибор 2018'!B6</f>
        <v>Израда плана управљања  </v>
      </c>
      <c r="C6" s="90" t="str">
        <f>'Златибор 2018'!C6</f>
        <v>ком.</v>
      </c>
      <c r="D6" s="30">
        <v>1</v>
      </c>
      <c r="E6" s="91">
        <v>242000</v>
      </c>
      <c r="F6" s="59">
        <f>D6*E6*0.842</f>
        <v>203764</v>
      </c>
      <c r="G6" s="36">
        <f>F6*0.3</f>
        <v>61129.2</v>
      </c>
      <c r="H6" s="60">
        <f>F6*0.15</f>
        <v>30564.6</v>
      </c>
      <c r="I6" s="37">
        <f>F6*0.55</f>
        <v>112070.20000000001</v>
      </c>
      <c r="J6" s="30">
        <v>1</v>
      </c>
      <c r="K6" s="91">
        <v>242000</v>
      </c>
      <c r="L6" s="59">
        <f>J6*E6*0.158</f>
        <v>38236</v>
      </c>
      <c r="M6" s="31">
        <f>L6*0.3</f>
        <v>11470.8</v>
      </c>
      <c r="N6" s="31">
        <f>L6*0.15</f>
        <v>5735.4</v>
      </c>
      <c r="O6" s="32">
        <f>L6*0.55</f>
        <v>21029.800000000003</v>
      </c>
      <c r="P6" s="153">
        <f aca="true" t="shared" si="0" ref="P6:P71">G6+M6</f>
        <v>72600</v>
      </c>
      <c r="Q6" s="175">
        <f>N6+H6</f>
        <v>36300</v>
      </c>
      <c r="R6" s="154">
        <f aca="true" t="shared" si="1" ref="R6:R71">O6+I6</f>
        <v>133100</v>
      </c>
      <c r="S6" s="155">
        <f>P6+Q6+R6</f>
        <v>242000</v>
      </c>
      <c r="V6" s="88"/>
    </row>
    <row r="7" spans="1:22" s="85" customFormat="1" ht="12" customHeight="1">
      <c r="A7" s="121">
        <f>'Златибор 2018'!A7</f>
        <v>2</v>
      </c>
      <c r="B7" s="93" t="str">
        <f>'Златибор 2018'!B7</f>
        <v>Израда годишњег програма управљања</v>
      </c>
      <c r="C7" s="94" t="str">
        <f>'Златибор 2018'!C7</f>
        <v>ком.</v>
      </c>
      <c r="D7" s="35">
        <v>1</v>
      </c>
      <c r="E7" s="70">
        <v>30250</v>
      </c>
      <c r="F7" s="60">
        <f>D7*E7*0.842</f>
        <v>25470.5</v>
      </c>
      <c r="G7" s="36">
        <f>F7*0.3</f>
        <v>7641.15</v>
      </c>
      <c r="H7" s="60">
        <f>F7*0.15</f>
        <v>3820.575</v>
      </c>
      <c r="I7" s="37">
        <f>F7*0.55</f>
        <v>14008.775000000001</v>
      </c>
      <c r="J7" s="35">
        <v>1</v>
      </c>
      <c r="K7" s="70">
        <v>30250</v>
      </c>
      <c r="L7" s="60">
        <f>E7*D7*0.158</f>
        <v>4779.5</v>
      </c>
      <c r="M7" s="36">
        <f>L7*0.3</f>
        <v>1433.85</v>
      </c>
      <c r="N7" s="36">
        <f>L7*0.15</f>
        <v>716.925</v>
      </c>
      <c r="O7" s="37">
        <f>L7*0.55</f>
        <v>2628.7250000000004</v>
      </c>
      <c r="P7" s="153">
        <f t="shared" si="0"/>
        <v>9075</v>
      </c>
      <c r="Q7" s="175">
        <f>N7+H7</f>
        <v>4537.5</v>
      </c>
      <c r="R7" s="154">
        <f t="shared" si="1"/>
        <v>16637.5</v>
      </c>
      <c r="S7" s="155">
        <f>P7+Q7+R7</f>
        <v>30250</v>
      </c>
      <c r="V7" s="86"/>
    </row>
    <row r="8" spans="1:22" s="85" customFormat="1" ht="12">
      <c r="A8" s="121">
        <f>'Златибор 2018'!A8</f>
        <v>3</v>
      </c>
      <c r="B8" s="93" t="str">
        <f>'Златибор 2018'!B8</f>
        <v>Израда годишњег извештаја </v>
      </c>
      <c r="C8" s="94" t="str">
        <f>'Златибор 2018'!C8</f>
        <v>ком.</v>
      </c>
      <c r="D8" s="35">
        <v>1</v>
      </c>
      <c r="E8" s="70">
        <v>30250</v>
      </c>
      <c r="F8" s="60">
        <f>D8*E8*0.842</f>
        <v>25470.5</v>
      </c>
      <c r="G8" s="36">
        <f aca="true" t="shared" si="2" ref="G8:G73">F8*0.3</f>
        <v>7641.15</v>
      </c>
      <c r="H8" s="60">
        <f aca="true" t="shared" si="3" ref="H8:H73">F8*0.15</f>
        <v>3820.575</v>
      </c>
      <c r="I8" s="37">
        <f aca="true" t="shared" si="4" ref="I8:I73">F8*0.55</f>
        <v>14008.775000000001</v>
      </c>
      <c r="J8" s="35">
        <v>1</v>
      </c>
      <c r="K8" s="70">
        <v>30250</v>
      </c>
      <c r="L8" s="60">
        <f>E8*D8*0.158</f>
        <v>4779.5</v>
      </c>
      <c r="M8" s="130">
        <f aca="true" t="shared" si="5" ref="M8:M73">L8*0.3</f>
        <v>1433.85</v>
      </c>
      <c r="N8" s="36">
        <f aca="true" t="shared" si="6" ref="N8:N73">L8*0.15</f>
        <v>716.925</v>
      </c>
      <c r="O8" s="37">
        <f aca="true" t="shared" si="7" ref="O8:O73">L8*0.55</f>
        <v>2628.7250000000004</v>
      </c>
      <c r="P8" s="153">
        <f t="shared" si="0"/>
        <v>9075</v>
      </c>
      <c r="Q8" s="175">
        <f aca="true" t="shared" si="8" ref="Q8:R73">N8+H8</f>
        <v>4537.5</v>
      </c>
      <c r="R8" s="154">
        <f t="shared" si="1"/>
        <v>16637.5</v>
      </c>
      <c r="S8" s="155">
        <f aca="true" t="shared" si="9" ref="S8:S73">P8+Q8+R8</f>
        <v>30250</v>
      </c>
      <c r="V8" s="86"/>
    </row>
    <row r="9" spans="1:22" s="85" customFormat="1" ht="12.75" customHeight="1" hidden="1">
      <c r="A9" s="121">
        <f>'Златибор 2018'!A9</f>
        <v>4</v>
      </c>
      <c r="B9" s="93" t="str">
        <f>'Златибор 2018'!B9</f>
        <v>Израда Правилника о унутрашњем реду и чуварској служби</v>
      </c>
      <c r="C9" s="94" t="str">
        <f>'Златибор 2018'!C9</f>
        <v>ком.</v>
      </c>
      <c r="D9" s="35"/>
      <c r="E9" s="70">
        <v>121000</v>
      </c>
      <c r="F9" s="60">
        <f aca="true" t="shared" si="10" ref="F9:F72">D9*E9</f>
        <v>0</v>
      </c>
      <c r="G9" s="130">
        <f t="shared" si="2"/>
        <v>0</v>
      </c>
      <c r="H9" s="60">
        <f t="shared" si="3"/>
        <v>0</v>
      </c>
      <c r="I9" s="37">
        <f t="shared" si="4"/>
        <v>0</v>
      </c>
      <c r="J9" s="35"/>
      <c r="K9" s="36"/>
      <c r="L9" s="60">
        <f aca="true" t="shared" si="11" ref="L9:L72">J9*K9</f>
        <v>0</v>
      </c>
      <c r="M9" s="130">
        <f t="shared" si="5"/>
        <v>0</v>
      </c>
      <c r="N9" s="36">
        <f t="shared" si="6"/>
        <v>0</v>
      </c>
      <c r="O9" s="37">
        <f t="shared" si="7"/>
        <v>0</v>
      </c>
      <c r="P9" s="153">
        <f t="shared" si="0"/>
        <v>0</v>
      </c>
      <c r="Q9" s="175">
        <f t="shared" si="8"/>
        <v>0</v>
      </c>
      <c r="R9" s="154">
        <f t="shared" si="1"/>
        <v>0</v>
      </c>
      <c r="S9" s="155">
        <f t="shared" si="9"/>
        <v>0</v>
      </c>
      <c r="V9" s="86"/>
    </row>
    <row r="10" spans="1:22" s="85" customFormat="1" ht="12" customHeight="1" hidden="1">
      <c r="A10" s="121">
        <f>'Златибор 2018'!A10</f>
        <v>5</v>
      </c>
      <c r="B10" s="93" t="str">
        <f>'Златибор 2018'!B10</f>
        <v>Израда Одлуке о накнадама</v>
      </c>
      <c r="C10" s="94" t="str">
        <f>'Златибор 2018'!C10</f>
        <v>ком.</v>
      </c>
      <c r="D10" s="35"/>
      <c r="E10" s="70">
        <v>121000</v>
      </c>
      <c r="F10" s="60">
        <f t="shared" si="10"/>
        <v>0</v>
      </c>
      <c r="G10" s="130">
        <f t="shared" si="2"/>
        <v>0</v>
      </c>
      <c r="H10" s="60">
        <f t="shared" si="3"/>
        <v>0</v>
      </c>
      <c r="I10" s="37">
        <f t="shared" si="4"/>
        <v>0</v>
      </c>
      <c r="J10" s="35"/>
      <c r="K10" s="36"/>
      <c r="L10" s="60">
        <f t="shared" si="11"/>
        <v>0</v>
      </c>
      <c r="M10" s="130">
        <f t="shared" si="5"/>
        <v>0</v>
      </c>
      <c r="N10" s="36">
        <f t="shared" si="6"/>
        <v>0</v>
      </c>
      <c r="O10" s="37">
        <f t="shared" si="7"/>
        <v>0</v>
      </c>
      <c r="P10" s="153">
        <f t="shared" si="0"/>
        <v>0</v>
      </c>
      <c r="Q10" s="175">
        <f t="shared" si="8"/>
        <v>0</v>
      </c>
      <c r="R10" s="154">
        <f t="shared" si="1"/>
        <v>0</v>
      </c>
      <c r="S10" s="155">
        <f t="shared" si="9"/>
        <v>0</v>
      </c>
      <c r="V10" s="86"/>
    </row>
    <row r="11" spans="1:22" s="95" customFormat="1" ht="12.75" customHeight="1" hidden="1">
      <c r="A11" s="121">
        <f>'Златибор 2018'!A11</f>
        <v>6</v>
      </c>
      <c r="B11" s="93" t="str">
        <f>'Златибор 2018'!B11</f>
        <v>Израда Oснова газдовања шумама</v>
      </c>
      <c r="C11" s="94" t="str">
        <f>'Златибор 2018'!C11</f>
        <v>ком.</v>
      </c>
      <c r="D11" s="38"/>
      <c r="E11" s="70">
        <v>800000</v>
      </c>
      <c r="F11" s="60">
        <f t="shared" si="10"/>
        <v>0</v>
      </c>
      <c r="G11" s="130">
        <f t="shared" si="2"/>
        <v>0</v>
      </c>
      <c r="H11" s="60">
        <f t="shared" si="3"/>
        <v>0</v>
      </c>
      <c r="I11" s="37">
        <f t="shared" si="4"/>
        <v>0</v>
      </c>
      <c r="J11" s="35"/>
      <c r="K11" s="36"/>
      <c r="L11" s="60">
        <f t="shared" si="11"/>
        <v>0</v>
      </c>
      <c r="M11" s="130">
        <f t="shared" si="5"/>
        <v>0</v>
      </c>
      <c r="N11" s="36">
        <f t="shared" si="6"/>
        <v>0</v>
      </c>
      <c r="O11" s="37">
        <f t="shared" si="7"/>
        <v>0</v>
      </c>
      <c r="P11" s="153">
        <f t="shared" si="0"/>
        <v>0</v>
      </c>
      <c r="Q11" s="175">
        <f t="shared" si="8"/>
        <v>0</v>
      </c>
      <c r="R11" s="154">
        <f t="shared" si="1"/>
        <v>0</v>
      </c>
      <c r="S11" s="155">
        <f t="shared" si="9"/>
        <v>0</v>
      </c>
      <c r="V11" s="96"/>
    </row>
    <row r="12" spans="1:22" s="95" customFormat="1" ht="12.75" customHeight="1" hidden="1">
      <c r="A12" s="121">
        <f>'Златибор 2018'!A12</f>
        <v>7</v>
      </c>
      <c r="B12" s="93" t="str">
        <f>'Златибор 2018'!B12</f>
        <v>Израда привременог програма управљања рибарским подручјем</v>
      </c>
      <c r="C12" s="94" t="str">
        <f>'Златибор 2018'!C12</f>
        <v>ком.</v>
      </c>
      <c r="D12" s="38"/>
      <c r="E12" s="70">
        <v>80000</v>
      </c>
      <c r="F12" s="61">
        <f t="shared" si="10"/>
        <v>0</v>
      </c>
      <c r="G12" s="36">
        <f t="shared" si="2"/>
        <v>0</v>
      </c>
      <c r="H12" s="60">
        <f t="shared" si="3"/>
        <v>0</v>
      </c>
      <c r="I12" s="37">
        <f t="shared" si="4"/>
        <v>0</v>
      </c>
      <c r="J12" s="38"/>
      <c r="K12" s="41"/>
      <c r="L12" s="61">
        <f t="shared" si="11"/>
        <v>0</v>
      </c>
      <c r="M12" s="36">
        <f t="shared" si="5"/>
        <v>0</v>
      </c>
      <c r="N12" s="36">
        <f t="shared" si="6"/>
        <v>0</v>
      </c>
      <c r="O12" s="37">
        <f t="shared" si="7"/>
        <v>0</v>
      </c>
      <c r="P12" s="153">
        <f t="shared" si="0"/>
        <v>0</v>
      </c>
      <c r="Q12" s="175">
        <f t="shared" si="8"/>
        <v>0</v>
      </c>
      <c r="R12" s="154">
        <f t="shared" si="1"/>
        <v>0</v>
      </c>
      <c r="S12" s="155">
        <f t="shared" si="9"/>
        <v>0</v>
      </c>
      <c r="V12" s="96"/>
    </row>
    <row r="13" spans="1:22" s="95" customFormat="1" ht="12.75" customHeight="1" hidden="1">
      <c r="A13" s="121">
        <f>'Златибор 2018'!A13</f>
        <v>8</v>
      </c>
      <c r="B13" s="93" t="str">
        <f>'Златибор 2018'!B13</f>
        <v>Измене и допуне</v>
      </c>
      <c r="C13" s="94" t="str">
        <f>'Златибор 2018'!C13</f>
        <v>ком.</v>
      </c>
      <c r="D13" s="38"/>
      <c r="E13" s="70">
        <v>40000</v>
      </c>
      <c r="F13" s="61">
        <f t="shared" si="10"/>
        <v>0</v>
      </c>
      <c r="G13" s="36">
        <f t="shared" si="2"/>
        <v>0</v>
      </c>
      <c r="H13" s="60">
        <f t="shared" si="3"/>
        <v>0</v>
      </c>
      <c r="I13" s="37">
        <f t="shared" si="4"/>
        <v>0</v>
      </c>
      <c r="J13" s="38"/>
      <c r="K13" s="41"/>
      <c r="L13" s="61">
        <f t="shared" si="11"/>
        <v>0</v>
      </c>
      <c r="M13" s="36">
        <f t="shared" si="5"/>
        <v>0</v>
      </c>
      <c r="N13" s="36">
        <f t="shared" si="6"/>
        <v>0</v>
      </c>
      <c r="O13" s="37">
        <f t="shared" si="7"/>
        <v>0</v>
      </c>
      <c r="P13" s="153">
        <f t="shared" si="0"/>
        <v>0</v>
      </c>
      <c r="Q13" s="175">
        <f t="shared" si="8"/>
        <v>0</v>
      </c>
      <c r="R13" s="154">
        <f t="shared" si="1"/>
        <v>0</v>
      </c>
      <c r="S13" s="155">
        <f t="shared" si="9"/>
        <v>0</v>
      </c>
      <c r="V13" s="96"/>
    </row>
    <row r="14" spans="1:22" s="95" customFormat="1" ht="12.75" customHeight="1" hidden="1">
      <c r="A14" s="121">
        <f>'Златибор 2018'!A14</f>
        <v>9</v>
      </c>
      <c r="B14" s="93" t="str">
        <f>'Златибор 2018'!B14</f>
        <v>Обележавање граница - I зона</v>
      </c>
      <c r="C14" s="94" t="str">
        <f>'Златибор 2018'!C14</f>
        <v>км</v>
      </c>
      <c r="D14" s="38"/>
      <c r="E14" s="70">
        <v>5068.26</v>
      </c>
      <c r="F14" s="61">
        <f t="shared" si="10"/>
        <v>0</v>
      </c>
      <c r="G14" s="36">
        <f t="shared" si="2"/>
        <v>0</v>
      </c>
      <c r="H14" s="60">
        <f t="shared" si="3"/>
        <v>0</v>
      </c>
      <c r="I14" s="37">
        <f t="shared" si="4"/>
        <v>0</v>
      </c>
      <c r="J14" s="38"/>
      <c r="K14" s="41"/>
      <c r="L14" s="61">
        <f t="shared" si="11"/>
        <v>0</v>
      </c>
      <c r="M14" s="36">
        <f t="shared" si="5"/>
        <v>0</v>
      </c>
      <c r="N14" s="36">
        <f t="shared" si="6"/>
        <v>0</v>
      </c>
      <c r="O14" s="37">
        <f t="shared" si="7"/>
        <v>0</v>
      </c>
      <c r="P14" s="153">
        <f t="shared" si="0"/>
        <v>0</v>
      </c>
      <c r="Q14" s="175">
        <f t="shared" si="8"/>
        <v>0</v>
      </c>
      <c r="R14" s="154">
        <f t="shared" si="1"/>
        <v>0</v>
      </c>
      <c r="S14" s="155">
        <f t="shared" si="9"/>
        <v>0</v>
      </c>
      <c r="V14" s="96"/>
    </row>
    <row r="15" spans="1:22" s="95" customFormat="1" ht="12.75" customHeight="1" hidden="1">
      <c r="A15" s="121">
        <f>'Златибор 2018'!A15</f>
        <v>10</v>
      </c>
      <c r="B15" s="93" t="str">
        <f>'Златибор 2018'!B15</f>
        <v>Обележавање граница - II зона </v>
      </c>
      <c r="C15" s="94" t="str">
        <f>'Златибор 2018'!C15</f>
        <v>км</v>
      </c>
      <c r="D15" s="38"/>
      <c r="E15" s="70">
        <v>5068.26</v>
      </c>
      <c r="F15" s="61">
        <f t="shared" si="10"/>
        <v>0</v>
      </c>
      <c r="G15" s="36">
        <f t="shared" si="2"/>
        <v>0</v>
      </c>
      <c r="H15" s="60">
        <f t="shared" si="3"/>
        <v>0</v>
      </c>
      <c r="I15" s="37">
        <f t="shared" si="4"/>
        <v>0</v>
      </c>
      <c r="J15" s="38"/>
      <c r="K15" s="41"/>
      <c r="L15" s="61">
        <f t="shared" si="11"/>
        <v>0</v>
      </c>
      <c r="M15" s="36">
        <f t="shared" si="5"/>
        <v>0</v>
      </c>
      <c r="N15" s="36">
        <f t="shared" si="6"/>
        <v>0</v>
      </c>
      <c r="O15" s="37">
        <f t="shared" si="7"/>
        <v>0</v>
      </c>
      <c r="P15" s="153">
        <f t="shared" si="0"/>
        <v>0</v>
      </c>
      <c r="Q15" s="175">
        <f t="shared" si="8"/>
        <v>0</v>
      </c>
      <c r="R15" s="154">
        <f t="shared" si="1"/>
        <v>0</v>
      </c>
      <c r="S15" s="155">
        <f t="shared" si="9"/>
        <v>0</v>
      </c>
      <c r="V15" s="96"/>
    </row>
    <row r="16" spans="1:22" s="95" customFormat="1" ht="12" customHeight="1" hidden="1">
      <c r="A16" s="121">
        <f>'Златибор 2018'!A16</f>
        <v>11</v>
      </c>
      <c r="B16" s="93" t="str">
        <f>'Златибор 2018'!B16</f>
        <v>Обележавање спољне границе </v>
      </c>
      <c r="C16" s="94" t="str">
        <f>'Златибор 2018'!C16</f>
        <v>км</v>
      </c>
      <c r="D16" s="38"/>
      <c r="E16" s="70">
        <v>5068.26</v>
      </c>
      <c r="F16" s="61">
        <f t="shared" si="10"/>
        <v>0</v>
      </c>
      <c r="G16" s="36">
        <f t="shared" si="2"/>
        <v>0</v>
      </c>
      <c r="H16" s="60">
        <f t="shared" si="3"/>
        <v>0</v>
      </c>
      <c r="I16" s="37">
        <f t="shared" si="4"/>
        <v>0</v>
      </c>
      <c r="J16" s="38"/>
      <c r="K16" s="41">
        <v>18150</v>
      </c>
      <c r="L16" s="61">
        <f t="shared" si="11"/>
        <v>0</v>
      </c>
      <c r="M16" s="36">
        <f t="shared" si="5"/>
        <v>0</v>
      </c>
      <c r="N16" s="36">
        <f t="shared" si="6"/>
        <v>0</v>
      </c>
      <c r="O16" s="37">
        <f t="shared" si="7"/>
        <v>0</v>
      </c>
      <c r="P16" s="153">
        <f t="shared" si="0"/>
        <v>0</v>
      </c>
      <c r="Q16" s="175">
        <f t="shared" si="8"/>
        <v>0</v>
      </c>
      <c r="R16" s="154">
        <f t="shared" si="1"/>
        <v>0</v>
      </c>
      <c r="S16" s="155">
        <f t="shared" si="9"/>
        <v>0</v>
      </c>
      <c r="T16" s="96"/>
      <c r="V16" s="96"/>
    </row>
    <row r="17" spans="1:22" s="95" customFormat="1" ht="12">
      <c r="A17" s="121">
        <f>'Златибор 2018'!A17</f>
        <v>12</v>
      </c>
      <c r="B17" s="93" t="str">
        <f>'Златибор 2018'!B17</f>
        <v>Обнављање граница</v>
      </c>
      <c r="C17" s="94" t="str">
        <f>'Златибор 2018'!C17</f>
        <v>км</v>
      </c>
      <c r="D17" s="38">
        <v>42</v>
      </c>
      <c r="E17" s="70">
        <v>6050</v>
      </c>
      <c r="F17" s="61">
        <f t="shared" si="10"/>
        <v>254100</v>
      </c>
      <c r="G17" s="36">
        <f t="shared" si="2"/>
        <v>76230</v>
      </c>
      <c r="H17" s="60">
        <f t="shared" si="3"/>
        <v>38115</v>
      </c>
      <c r="I17" s="37">
        <f t="shared" si="4"/>
        <v>139755</v>
      </c>
      <c r="J17" s="38">
        <v>20</v>
      </c>
      <c r="K17" s="41">
        <v>6050</v>
      </c>
      <c r="L17" s="61">
        <f t="shared" si="11"/>
        <v>121000</v>
      </c>
      <c r="M17" s="36">
        <f t="shared" si="5"/>
        <v>36300</v>
      </c>
      <c r="N17" s="36">
        <f t="shared" si="6"/>
        <v>18150</v>
      </c>
      <c r="O17" s="37">
        <f t="shared" si="7"/>
        <v>66550</v>
      </c>
      <c r="P17" s="153">
        <f t="shared" si="0"/>
        <v>112530</v>
      </c>
      <c r="Q17" s="175">
        <f t="shared" si="8"/>
        <v>56265</v>
      </c>
      <c r="R17" s="154">
        <f t="shared" si="1"/>
        <v>206305</v>
      </c>
      <c r="S17" s="155">
        <f t="shared" si="9"/>
        <v>375100</v>
      </c>
      <c r="T17" s="96"/>
      <c r="V17" s="96"/>
    </row>
    <row r="18" spans="1:22" s="95" customFormat="1" ht="12">
      <c r="A18" s="121">
        <f>'Златибор 2018'!A18</f>
        <v>13</v>
      </c>
      <c r="B18" s="93" t="str">
        <f>'Златибор 2018'!B18</f>
        <v>Израда и постављање ознака табли и путоказа  </v>
      </c>
      <c r="C18" s="94" t="str">
        <f>'Златибор 2018'!C18</f>
        <v>ком.</v>
      </c>
      <c r="D18" s="38">
        <v>10</v>
      </c>
      <c r="E18" s="70">
        <v>5000</v>
      </c>
      <c r="F18" s="61">
        <f t="shared" si="10"/>
        <v>50000</v>
      </c>
      <c r="G18" s="36">
        <f t="shared" si="2"/>
        <v>15000</v>
      </c>
      <c r="H18" s="60">
        <f t="shared" si="3"/>
        <v>7500</v>
      </c>
      <c r="I18" s="37">
        <f t="shared" si="4"/>
        <v>27500.000000000004</v>
      </c>
      <c r="J18" s="38">
        <v>2</v>
      </c>
      <c r="K18" s="41">
        <v>24200</v>
      </c>
      <c r="L18" s="61">
        <f t="shared" si="11"/>
        <v>48400</v>
      </c>
      <c r="M18" s="36">
        <f t="shared" si="5"/>
        <v>14520</v>
      </c>
      <c r="N18" s="36">
        <f t="shared" si="6"/>
        <v>7260</v>
      </c>
      <c r="O18" s="37">
        <f t="shared" si="7"/>
        <v>26620.000000000004</v>
      </c>
      <c r="P18" s="153">
        <f t="shared" si="0"/>
        <v>29520</v>
      </c>
      <c r="Q18" s="175">
        <f t="shared" si="8"/>
        <v>14760</v>
      </c>
      <c r="R18" s="154">
        <f t="shared" si="1"/>
        <v>54120.00000000001</v>
      </c>
      <c r="S18" s="155">
        <f t="shared" si="9"/>
        <v>98400</v>
      </c>
      <c r="V18" s="96"/>
    </row>
    <row r="19" spans="1:22" s="95" customFormat="1" ht="12">
      <c r="A19" s="121">
        <f>'Златибор 2018'!A19</f>
        <v>14</v>
      </c>
      <c r="B19" s="93" t="str">
        <f>'Златибор 2018'!B19</f>
        <v>Израда и постављање ознака табли и путоказа - отпад</v>
      </c>
      <c r="C19" s="94" t="str">
        <f>'Златибор 2018'!C19</f>
        <v>ком.</v>
      </c>
      <c r="D19" s="38">
        <v>5</v>
      </c>
      <c r="E19" s="70">
        <v>5000</v>
      </c>
      <c r="F19" s="61">
        <f t="shared" si="10"/>
        <v>25000</v>
      </c>
      <c r="G19" s="36">
        <f t="shared" si="2"/>
        <v>7500</v>
      </c>
      <c r="H19" s="60">
        <f t="shared" si="3"/>
        <v>3750</v>
      </c>
      <c r="I19" s="37">
        <f t="shared" si="4"/>
        <v>13750.000000000002</v>
      </c>
      <c r="J19" s="38"/>
      <c r="K19" s="41"/>
      <c r="L19" s="61">
        <f t="shared" si="11"/>
        <v>0</v>
      </c>
      <c r="M19" s="36">
        <f t="shared" si="5"/>
        <v>0</v>
      </c>
      <c r="N19" s="36">
        <f t="shared" si="6"/>
        <v>0</v>
      </c>
      <c r="O19" s="37">
        <f t="shared" si="7"/>
        <v>0</v>
      </c>
      <c r="P19" s="153">
        <f t="shared" si="0"/>
        <v>7500</v>
      </c>
      <c r="Q19" s="175">
        <f t="shared" si="8"/>
        <v>3750</v>
      </c>
      <c r="R19" s="154">
        <f t="shared" si="1"/>
        <v>13750.000000000002</v>
      </c>
      <c r="S19" s="155">
        <f t="shared" si="9"/>
        <v>25000</v>
      </c>
      <c r="V19" s="96"/>
    </row>
    <row r="20" spans="1:22" s="95" customFormat="1" ht="12">
      <c r="A20" s="121">
        <f>'Златибор 2018'!A20</f>
        <v>15</v>
      </c>
      <c r="B20" s="93" t="str">
        <f>'Златибор 2018'!B20</f>
        <v>Израда и постављање информативних табли  </v>
      </c>
      <c r="C20" s="94" t="str">
        <f>'Златибор 2018'!C20</f>
        <v>ком.</v>
      </c>
      <c r="D20" s="38">
        <v>2</v>
      </c>
      <c r="E20" s="70">
        <v>54000</v>
      </c>
      <c r="F20" s="61">
        <f t="shared" si="10"/>
        <v>108000</v>
      </c>
      <c r="G20" s="36">
        <f t="shared" si="2"/>
        <v>32400</v>
      </c>
      <c r="H20" s="60">
        <f t="shared" si="3"/>
        <v>16200</v>
      </c>
      <c r="I20" s="37">
        <f t="shared" si="4"/>
        <v>59400.00000000001</v>
      </c>
      <c r="J20" s="38"/>
      <c r="K20" s="41">
        <v>121000</v>
      </c>
      <c r="L20" s="61">
        <f t="shared" si="11"/>
        <v>0</v>
      </c>
      <c r="M20" s="36">
        <f t="shared" si="5"/>
        <v>0</v>
      </c>
      <c r="N20" s="36">
        <f t="shared" si="6"/>
        <v>0</v>
      </c>
      <c r="O20" s="37">
        <f t="shared" si="7"/>
        <v>0</v>
      </c>
      <c r="P20" s="153">
        <f t="shared" si="0"/>
        <v>32400</v>
      </c>
      <c r="Q20" s="175">
        <f t="shared" si="8"/>
        <v>16200</v>
      </c>
      <c r="R20" s="154">
        <f t="shared" si="1"/>
        <v>59400.00000000001</v>
      </c>
      <c r="S20" s="155">
        <f t="shared" si="9"/>
        <v>108000</v>
      </c>
      <c r="V20" s="96"/>
    </row>
    <row r="21" spans="1:22" s="95" customFormat="1" ht="12">
      <c r="A21" s="121">
        <f>'Златибор 2018'!A21</f>
        <v>16</v>
      </c>
      <c r="B21" s="93" t="str">
        <f>'Златибор 2018'!B21</f>
        <v>Одржавање постојећих табли</v>
      </c>
      <c r="C21" s="94" t="str">
        <f>'Златибор 2018'!C21</f>
        <v>ком.</v>
      </c>
      <c r="D21" s="38">
        <v>8</v>
      </c>
      <c r="E21" s="70">
        <v>3000</v>
      </c>
      <c r="F21" s="61">
        <f t="shared" si="10"/>
        <v>24000</v>
      </c>
      <c r="G21" s="36">
        <f t="shared" si="2"/>
        <v>7200</v>
      </c>
      <c r="H21" s="60">
        <f t="shared" si="3"/>
        <v>3600</v>
      </c>
      <c r="I21" s="37">
        <f t="shared" si="4"/>
        <v>13200.000000000002</v>
      </c>
      <c r="J21" s="38"/>
      <c r="K21" s="41">
        <v>3025</v>
      </c>
      <c r="L21" s="61">
        <f t="shared" si="11"/>
        <v>0</v>
      </c>
      <c r="M21" s="36">
        <f t="shared" si="5"/>
        <v>0</v>
      </c>
      <c r="N21" s="36">
        <f t="shared" si="6"/>
        <v>0</v>
      </c>
      <c r="O21" s="37">
        <f t="shared" si="7"/>
        <v>0</v>
      </c>
      <c r="P21" s="153">
        <f t="shared" si="0"/>
        <v>7200</v>
      </c>
      <c r="Q21" s="175">
        <f t="shared" si="8"/>
        <v>3600</v>
      </c>
      <c r="R21" s="154">
        <f t="shared" si="1"/>
        <v>13200.000000000002</v>
      </c>
      <c r="S21" s="155">
        <f t="shared" si="9"/>
        <v>24000</v>
      </c>
      <c r="V21" s="96"/>
    </row>
    <row r="22" spans="1:22" s="85" customFormat="1" ht="12">
      <c r="A22" s="121">
        <f>'Златибор 2018'!A22</f>
        <v>17</v>
      </c>
      <c r="B22" s="93" t="str">
        <f>'Златибор 2018'!B22</f>
        <v>Чување – бруто зараде чувара </v>
      </c>
      <c r="C22" s="94" t="str">
        <f>'Златибор 2018'!C22</f>
        <v>број</v>
      </c>
      <c r="D22" s="38">
        <v>60</v>
      </c>
      <c r="E22" s="70">
        <v>54166.6666</v>
      </c>
      <c r="F22" s="61">
        <f t="shared" si="10"/>
        <v>3249999.996</v>
      </c>
      <c r="G22" s="36">
        <f t="shared" si="2"/>
        <v>974999.9988</v>
      </c>
      <c r="H22" s="60">
        <f t="shared" si="3"/>
        <v>487499.9994</v>
      </c>
      <c r="I22" s="37">
        <f t="shared" si="4"/>
        <v>1787499.9978</v>
      </c>
      <c r="J22" s="38">
        <v>36</v>
      </c>
      <c r="K22" s="41">
        <v>45000</v>
      </c>
      <c r="L22" s="61">
        <f t="shared" si="11"/>
        <v>1620000</v>
      </c>
      <c r="M22" s="36">
        <f t="shared" si="5"/>
        <v>486000</v>
      </c>
      <c r="N22" s="36">
        <f t="shared" si="6"/>
        <v>243000</v>
      </c>
      <c r="O22" s="37">
        <f t="shared" si="7"/>
        <v>891000.0000000001</v>
      </c>
      <c r="P22" s="153">
        <f t="shared" si="0"/>
        <v>1460999.9988</v>
      </c>
      <c r="Q22" s="175">
        <f t="shared" si="8"/>
        <v>730499.9994</v>
      </c>
      <c r="R22" s="154">
        <f t="shared" si="1"/>
        <v>2678499.9978</v>
      </c>
      <c r="S22" s="155">
        <f t="shared" si="9"/>
        <v>4869999.995999999</v>
      </c>
      <c r="V22" s="86"/>
    </row>
    <row r="23" spans="1:22" s="85" customFormat="1" ht="12">
      <c r="A23" s="121">
        <f>'Златибор 2018'!A23</f>
        <v>18</v>
      </c>
      <c r="B23" s="93" t="str">
        <f>'Златибор 2018'!B23</f>
        <v>Чување – бруто зарада руководиоца чуварске службе</v>
      </c>
      <c r="C23" s="94" t="str">
        <f>'Златибор 2018'!C23</f>
        <v>број</v>
      </c>
      <c r="D23" s="38">
        <v>12</v>
      </c>
      <c r="E23" s="70">
        <v>98000</v>
      </c>
      <c r="F23" s="61">
        <f t="shared" si="10"/>
        <v>1176000</v>
      </c>
      <c r="G23" s="36">
        <f t="shared" si="2"/>
        <v>352800</v>
      </c>
      <c r="H23" s="60">
        <f t="shared" si="3"/>
        <v>176400</v>
      </c>
      <c r="I23" s="37">
        <f t="shared" si="4"/>
        <v>646800</v>
      </c>
      <c r="J23" s="38"/>
      <c r="K23" s="41"/>
      <c r="L23" s="61">
        <f t="shared" si="11"/>
        <v>0</v>
      </c>
      <c r="M23" s="36">
        <f t="shared" si="5"/>
        <v>0</v>
      </c>
      <c r="N23" s="36">
        <f t="shared" si="6"/>
        <v>0</v>
      </c>
      <c r="O23" s="37">
        <f t="shared" si="7"/>
        <v>0</v>
      </c>
      <c r="P23" s="153">
        <f t="shared" si="0"/>
        <v>352800</v>
      </c>
      <c r="Q23" s="175">
        <f t="shared" si="8"/>
        <v>176400</v>
      </c>
      <c r="R23" s="154">
        <f t="shared" si="1"/>
        <v>646800</v>
      </c>
      <c r="S23" s="155">
        <f t="shared" si="9"/>
        <v>1176000</v>
      </c>
      <c r="T23" s="86"/>
      <c r="V23" s="86"/>
    </row>
    <row r="24" spans="1:22" s="85" customFormat="1" ht="12" customHeight="1">
      <c r="A24" s="121">
        <f>'Златибор 2018'!A24</f>
        <v>19</v>
      </c>
      <c r="B24" s="93" t="str">
        <f>'Златибор 2018'!B24</f>
        <v>Надзор – бруто зараде стручног особља и њихови трошкови</v>
      </c>
      <c r="C24" s="94" t="str">
        <f>'Златибор 2018'!C24</f>
        <v>број</v>
      </c>
      <c r="D24" s="38">
        <v>12</v>
      </c>
      <c r="E24" s="70">
        <v>98000</v>
      </c>
      <c r="F24" s="61">
        <f t="shared" si="10"/>
        <v>1176000</v>
      </c>
      <c r="G24" s="36">
        <f t="shared" si="2"/>
        <v>352800</v>
      </c>
      <c r="H24" s="60">
        <f t="shared" si="3"/>
        <v>176400</v>
      </c>
      <c r="I24" s="37">
        <f t="shared" si="4"/>
        <v>646800</v>
      </c>
      <c r="J24" s="38">
        <v>4</v>
      </c>
      <c r="K24" s="41">
        <v>98000</v>
      </c>
      <c r="L24" s="61">
        <f t="shared" si="11"/>
        <v>392000</v>
      </c>
      <c r="M24" s="36">
        <f t="shared" si="5"/>
        <v>117600</v>
      </c>
      <c r="N24" s="36">
        <f t="shared" si="6"/>
        <v>58800</v>
      </c>
      <c r="O24" s="37">
        <f t="shared" si="7"/>
        <v>215600.00000000003</v>
      </c>
      <c r="P24" s="153">
        <f t="shared" si="0"/>
        <v>470400</v>
      </c>
      <c r="Q24" s="175">
        <f t="shared" si="8"/>
        <v>235200</v>
      </c>
      <c r="R24" s="154">
        <f t="shared" si="1"/>
        <v>862400</v>
      </c>
      <c r="S24" s="155">
        <f t="shared" si="9"/>
        <v>1568000</v>
      </c>
      <c r="V24" s="86"/>
    </row>
    <row r="25" spans="1:22" s="85" customFormat="1" ht="12" customHeight="1">
      <c r="A25" s="121">
        <f>'Златибор 2018'!A25</f>
        <v>20</v>
      </c>
      <c r="B25" s="93" t="str">
        <f>'Златибор 2018'!B25</f>
        <v>Бруто зараде осталог особља </v>
      </c>
      <c r="C25" s="94" t="str">
        <f>'Златибор 2018'!C25</f>
        <v>број</v>
      </c>
      <c r="D25" s="38">
        <v>12</v>
      </c>
      <c r="E25" s="70">
        <v>350000</v>
      </c>
      <c r="F25" s="41">
        <f t="shared" si="10"/>
        <v>4200000</v>
      </c>
      <c r="G25" s="36"/>
      <c r="H25" s="60"/>
      <c r="I25" s="37">
        <f>F25*1</f>
        <v>4200000</v>
      </c>
      <c r="J25" s="38"/>
      <c r="K25" s="41"/>
      <c r="L25" s="41"/>
      <c r="M25" s="36"/>
      <c r="N25" s="36"/>
      <c r="O25" s="37"/>
      <c r="P25" s="153">
        <f t="shared" si="0"/>
        <v>0</v>
      </c>
      <c r="Q25" s="175">
        <f t="shared" si="8"/>
        <v>0</v>
      </c>
      <c r="R25" s="154">
        <f t="shared" si="1"/>
        <v>4200000</v>
      </c>
      <c r="S25" s="155">
        <f t="shared" si="9"/>
        <v>4200000</v>
      </c>
      <c r="V25" s="86"/>
    </row>
    <row r="26" spans="1:22" s="85" customFormat="1" ht="12.75" customHeight="1" hidden="1">
      <c r="A26" s="121">
        <f>'Златибор 2018'!A26</f>
        <v>21</v>
      </c>
      <c r="B26" s="93" t="str">
        <f>'Златибор 2018'!B26</f>
        <v>Постављање столова са надстрешницама-"печурке"</v>
      </c>
      <c r="C26" s="94" t="str">
        <f>'Златибор 2018'!C26</f>
        <v>ком.</v>
      </c>
      <c r="D26" s="38"/>
      <c r="E26" s="70"/>
      <c r="F26" s="61"/>
      <c r="G26" s="36"/>
      <c r="H26" s="60"/>
      <c r="I26" s="37"/>
      <c r="J26" s="38"/>
      <c r="K26" s="41"/>
      <c r="L26" s="61"/>
      <c r="M26" s="36"/>
      <c r="N26" s="36"/>
      <c r="O26" s="37"/>
      <c r="P26" s="153"/>
      <c r="Q26" s="175"/>
      <c r="R26" s="154"/>
      <c r="S26" s="155"/>
      <c r="V26" s="86"/>
    </row>
    <row r="27" spans="1:22" s="85" customFormat="1" ht="12">
      <c r="A27" s="121">
        <f>'Златибор 2018'!A27</f>
        <v>22</v>
      </c>
      <c r="B27" s="93" t="str">
        <f>'Златибор 2018'!B27</f>
        <v>Гарнитура стола са клупама</v>
      </c>
      <c r="C27" s="94" t="str">
        <f>'Златибор 2018'!C27</f>
        <v>ком.</v>
      </c>
      <c r="D27" s="38">
        <v>2</v>
      </c>
      <c r="E27" s="70">
        <v>17000</v>
      </c>
      <c r="F27" s="61">
        <f t="shared" si="10"/>
        <v>34000</v>
      </c>
      <c r="G27" s="36">
        <f t="shared" si="2"/>
        <v>10200</v>
      </c>
      <c r="H27" s="60">
        <f t="shared" si="3"/>
        <v>5100</v>
      </c>
      <c r="I27" s="37">
        <f t="shared" si="4"/>
        <v>18700</v>
      </c>
      <c r="J27" s="38">
        <v>1</v>
      </c>
      <c r="K27" s="41">
        <v>19602</v>
      </c>
      <c r="L27" s="61">
        <f t="shared" si="11"/>
        <v>19602</v>
      </c>
      <c r="M27" s="36">
        <f t="shared" si="5"/>
        <v>5880.599999999999</v>
      </c>
      <c r="N27" s="36">
        <f t="shared" si="6"/>
        <v>2940.2999999999997</v>
      </c>
      <c r="O27" s="37">
        <f t="shared" si="7"/>
        <v>10781.1</v>
      </c>
      <c r="P27" s="153">
        <f t="shared" si="0"/>
        <v>16080.599999999999</v>
      </c>
      <c r="Q27" s="175">
        <f t="shared" si="8"/>
        <v>8040.299999999999</v>
      </c>
      <c r="R27" s="154">
        <f t="shared" si="1"/>
        <v>29481.1</v>
      </c>
      <c r="S27" s="155">
        <f t="shared" si="9"/>
        <v>53602</v>
      </c>
      <c r="T27" s="86"/>
      <c r="V27" s="86"/>
    </row>
    <row r="28" spans="1:22" s="85" customFormat="1" ht="12.75" customHeight="1">
      <c r="A28" s="121">
        <f>'Златибор 2018'!A28</f>
        <v>23</v>
      </c>
      <c r="B28" s="93" t="str">
        <f>'Златибор 2018'!B28</f>
        <v>Израда и постављање корпи за отпатке</v>
      </c>
      <c r="C28" s="94" t="str">
        <f>'Златибор 2018'!C28</f>
        <v>ком.</v>
      </c>
      <c r="D28" s="38">
        <v>2</v>
      </c>
      <c r="E28" s="70">
        <v>9000</v>
      </c>
      <c r="F28" s="61">
        <f t="shared" si="10"/>
        <v>18000</v>
      </c>
      <c r="G28" s="36">
        <f t="shared" si="2"/>
        <v>5400</v>
      </c>
      <c r="H28" s="60">
        <f t="shared" si="3"/>
        <v>2700</v>
      </c>
      <c r="I28" s="37">
        <f t="shared" si="4"/>
        <v>9900</v>
      </c>
      <c r="J28" s="38">
        <v>2</v>
      </c>
      <c r="K28" s="41">
        <v>9000</v>
      </c>
      <c r="L28" s="61">
        <f t="shared" si="11"/>
        <v>18000</v>
      </c>
      <c r="M28" s="36">
        <f t="shared" si="5"/>
        <v>5400</v>
      </c>
      <c r="N28" s="36">
        <f t="shared" si="6"/>
        <v>2700</v>
      </c>
      <c r="O28" s="37">
        <f t="shared" si="7"/>
        <v>9900</v>
      </c>
      <c r="P28" s="153">
        <f t="shared" si="0"/>
        <v>10800</v>
      </c>
      <c r="Q28" s="175">
        <f t="shared" si="8"/>
        <v>5400</v>
      </c>
      <c r="R28" s="154">
        <f t="shared" si="1"/>
        <v>19800</v>
      </c>
      <c r="S28" s="155">
        <f t="shared" si="9"/>
        <v>36000</v>
      </c>
      <c r="V28" s="86"/>
    </row>
    <row r="29" spans="1:22" s="85" customFormat="1" ht="12">
      <c r="A29" s="121">
        <f>'Златибор 2018'!A29</f>
        <v>24</v>
      </c>
      <c r="B29" s="93" t="str">
        <f>'Златибор 2018'!B29</f>
        <v>Израда и постављање ложишта за пикник </v>
      </c>
      <c r="C29" s="94" t="str">
        <f>'Златибор 2018'!C29</f>
        <v>ком.</v>
      </c>
      <c r="D29" s="38">
        <v>2</v>
      </c>
      <c r="E29" s="70">
        <v>12000</v>
      </c>
      <c r="F29" s="61">
        <f t="shared" si="10"/>
        <v>24000</v>
      </c>
      <c r="G29" s="36">
        <f t="shared" si="2"/>
        <v>7200</v>
      </c>
      <c r="H29" s="60">
        <f t="shared" si="3"/>
        <v>3600</v>
      </c>
      <c r="I29" s="37">
        <f t="shared" si="4"/>
        <v>13200.000000000002</v>
      </c>
      <c r="J29" s="38"/>
      <c r="K29" s="41">
        <v>11800</v>
      </c>
      <c r="L29" s="61">
        <f t="shared" si="11"/>
        <v>0</v>
      </c>
      <c r="M29" s="36">
        <f t="shared" si="5"/>
        <v>0</v>
      </c>
      <c r="N29" s="36">
        <f t="shared" si="6"/>
        <v>0</v>
      </c>
      <c r="O29" s="37">
        <f t="shared" si="7"/>
        <v>0</v>
      </c>
      <c r="P29" s="153">
        <f t="shared" si="0"/>
        <v>7200</v>
      </c>
      <c r="Q29" s="175">
        <f t="shared" si="8"/>
        <v>3600</v>
      </c>
      <c r="R29" s="154">
        <f t="shared" si="1"/>
        <v>13200.000000000002</v>
      </c>
      <c r="S29" s="155">
        <f t="shared" si="9"/>
        <v>24000</v>
      </c>
      <c r="V29" s="86"/>
    </row>
    <row r="30" spans="1:22" s="85" customFormat="1" ht="12">
      <c r="A30" s="121">
        <f>'Златибор 2018'!A30</f>
        <v>25</v>
      </c>
      <c r="B30" s="93" t="str">
        <f>'Златибор 2018'!B30</f>
        <v>Уређење пешачких стаза</v>
      </c>
      <c r="C30" s="94" t="str">
        <f>'Златибор 2018'!C30</f>
        <v>км</v>
      </c>
      <c r="D30" s="38"/>
      <c r="E30" s="70">
        <v>44000</v>
      </c>
      <c r="F30" s="61">
        <f t="shared" si="10"/>
        <v>0</v>
      </c>
      <c r="G30" s="36">
        <f t="shared" si="2"/>
        <v>0</v>
      </c>
      <c r="H30" s="60">
        <f t="shared" si="3"/>
        <v>0</v>
      </c>
      <c r="I30" s="37">
        <f t="shared" si="4"/>
        <v>0</v>
      </c>
      <c r="J30" s="38">
        <v>2</v>
      </c>
      <c r="K30" s="41">
        <v>96800</v>
      </c>
      <c r="L30" s="61">
        <f t="shared" si="11"/>
        <v>193600</v>
      </c>
      <c r="M30" s="36">
        <f t="shared" si="5"/>
        <v>58080</v>
      </c>
      <c r="N30" s="36">
        <f t="shared" si="6"/>
        <v>29040</v>
      </c>
      <c r="O30" s="37">
        <f t="shared" si="7"/>
        <v>106480.00000000001</v>
      </c>
      <c r="P30" s="153">
        <f t="shared" si="0"/>
        <v>58080</v>
      </c>
      <c r="Q30" s="175">
        <f t="shared" si="8"/>
        <v>29040</v>
      </c>
      <c r="R30" s="154">
        <f t="shared" si="1"/>
        <v>106480.00000000001</v>
      </c>
      <c r="S30" s="155">
        <f t="shared" si="9"/>
        <v>193600</v>
      </c>
      <c r="V30" s="86"/>
    </row>
    <row r="31" spans="1:22" s="85" customFormat="1" ht="12">
      <c r="A31" s="121">
        <f>'Златибор 2018'!A31</f>
        <v>26</v>
      </c>
      <c r="B31" s="93" t="str">
        <f>'Златибор 2018'!B31</f>
        <v>Уређење бициклистичких стаза</v>
      </c>
      <c r="C31" s="94" t="str">
        <f>'Златибор 2018'!C31</f>
        <v>км</v>
      </c>
      <c r="D31" s="38"/>
      <c r="E31" s="70">
        <v>44000</v>
      </c>
      <c r="F31" s="61">
        <f t="shared" si="10"/>
        <v>0</v>
      </c>
      <c r="G31" s="36">
        <f t="shared" si="2"/>
        <v>0</v>
      </c>
      <c r="H31" s="60">
        <f t="shared" si="3"/>
        <v>0</v>
      </c>
      <c r="I31" s="37">
        <f t="shared" si="4"/>
        <v>0</v>
      </c>
      <c r="J31" s="38">
        <v>1</v>
      </c>
      <c r="K31" s="41">
        <v>96800</v>
      </c>
      <c r="L31" s="61">
        <f t="shared" si="11"/>
        <v>96800</v>
      </c>
      <c r="M31" s="36">
        <f t="shared" si="5"/>
        <v>29040</v>
      </c>
      <c r="N31" s="36">
        <f t="shared" si="6"/>
        <v>14520</v>
      </c>
      <c r="O31" s="37">
        <f t="shared" si="7"/>
        <v>53240.00000000001</v>
      </c>
      <c r="P31" s="153">
        <f t="shared" si="0"/>
        <v>29040</v>
      </c>
      <c r="Q31" s="175">
        <f t="shared" si="8"/>
        <v>14520</v>
      </c>
      <c r="R31" s="154">
        <f t="shared" si="1"/>
        <v>53240.00000000001</v>
      </c>
      <c r="S31" s="155">
        <f t="shared" si="9"/>
        <v>96800</v>
      </c>
      <c r="V31" s="86"/>
    </row>
    <row r="32" spans="1:22" s="85" customFormat="1" ht="12" customHeight="1">
      <c r="A32" s="121">
        <f>'Златибор 2018'!A32</f>
        <v>27</v>
      </c>
      <c r="B32" s="93" t="str">
        <f>'Златибор 2018'!B32</f>
        <v>Уређење и одржавање путева на подручју ПП</v>
      </c>
      <c r="C32" s="94" t="str">
        <f>'Златибор 2018'!C32</f>
        <v>км</v>
      </c>
      <c r="D32" s="38">
        <v>5</v>
      </c>
      <c r="E32" s="70">
        <v>1000000</v>
      </c>
      <c r="F32" s="61">
        <f t="shared" si="10"/>
        <v>5000000</v>
      </c>
      <c r="G32" s="36">
        <f t="shared" si="2"/>
        <v>1500000</v>
      </c>
      <c r="H32" s="60">
        <f t="shared" si="3"/>
        <v>750000</v>
      </c>
      <c r="I32" s="37">
        <f t="shared" si="4"/>
        <v>2750000</v>
      </c>
      <c r="J32" s="38"/>
      <c r="K32" s="41">
        <v>145200</v>
      </c>
      <c r="L32" s="61">
        <f t="shared" si="11"/>
        <v>0</v>
      </c>
      <c r="M32" s="36">
        <f t="shared" si="5"/>
        <v>0</v>
      </c>
      <c r="N32" s="36">
        <f t="shared" si="6"/>
        <v>0</v>
      </c>
      <c r="O32" s="37">
        <f t="shared" si="7"/>
        <v>0</v>
      </c>
      <c r="P32" s="153">
        <f t="shared" si="0"/>
        <v>1500000</v>
      </c>
      <c r="Q32" s="175">
        <f t="shared" si="8"/>
        <v>750000</v>
      </c>
      <c r="R32" s="154">
        <f t="shared" si="1"/>
        <v>2750000</v>
      </c>
      <c r="S32" s="155">
        <f t="shared" si="9"/>
        <v>5000000</v>
      </c>
      <c r="V32" s="86"/>
    </row>
    <row r="33" spans="1:22" s="85" customFormat="1" ht="12">
      <c r="A33" s="121">
        <f>'Златибор 2018'!A33</f>
        <v>28</v>
      </c>
      <c r="B33" s="93" t="str">
        <f>'Златибор 2018'!B33</f>
        <v>Одржавање чистоће  </v>
      </c>
      <c r="C33" s="94" t="str">
        <f>'Златибор 2018'!C33</f>
        <v>дан</v>
      </c>
      <c r="D33" s="38">
        <v>56</v>
      </c>
      <c r="E33" s="70">
        <v>2200</v>
      </c>
      <c r="F33" s="61">
        <f t="shared" si="10"/>
        <v>123200</v>
      </c>
      <c r="G33" s="36">
        <f t="shared" si="2"/>
        <v>36960</v>
      </c>
      <c r="H33" s="60">
        <f t="shared" si="3"/>
        <v>18480</v>
      </c>
      <c r="I33" s="37">
        <f t="shared" si="4"/>
        <v>67760</v>
      </c>
      <c r="J33" s="38">
        <v>40</v>
      </c>
      <c r="K33" s="41">
        <v>1100</v>
      </c>
      <c r="L33" s="61">
        <f t="shared" si="11"/>
        <v>44000</v>
      </c>
      <c r="M33" s="36">
        <f t="shared" si="5"/>
        <v>13200</v>
      </c>
      <c r="N33" s="36">
        <f t="shared" si="6"/>
        <v>6600</v>
      </c>
      <c r="O33" s="37">
        <f t="shared" si="7"/>
        <v>24200.000000000004</v>
      </c>
      <c r="P33" s="153">
        <f t="shared" si="0"/>
        <v>50160</v>
      </c>
      <c r="Q33" s="175">
        <f t="shared" si="8"/>
        <v>25080</v>
      </c>
      <c r="R33" s="154">
        <f t="shared" si="1"/>
        <v>91960</v>
      </c>
      <c r="S33" s="155">
        <f t="shared" si="9"/>
        <v>167200</v>
      </c>
      <c r="V33" s="86"/>
    </row>
    <row r="34" spans="1:22" s="85" customFormat="1" ht="12">
      <c r="A34" s="121">
        <f>'Златибор 2018'!A34</f>
        <v>29</v>
      </c>
      <c r="B34" s="93" t="str">
        <f>'Златибор 2018'!B34</f>
        <v>Кошење траве</v>
      </c>
      <c r="C34" s="94" t="str">
        <f>'Златибор 2018'!C34</f>
        <v>ха</v>
      </c>
      <c r="D34" s="38"/>
      <c r="E34" s="70"/>
      <c r="F34" s="61">
        <f t="shared" si="10"/>
        <v>0</v>
      </c>
      <c r="G34" s="36">
        <f t="shared" si="2"/>
        <v>0</v>
      </c>
      <c r="H34" s="60">
        <f t="shared" si="3"/>
        <v>0</v>
      </c>
      <c r="I34" s="37">
        <f t="shared" si="4"/>
        <v>0</v>
      </c>
      <c r="J34" s="38">
        <v>10</v>
      </c>
      <c r="K34" s="41">
        <v>9075</v>
      </c>
      <c r="L34" s="61">
        <f t="shared" si="11"/>
        <v>90750</v>
      </c>
      <c r="M34" s="36">
        <f t="shared" si="5"/>
        <v>27225</v>
      </c>
      <c r="N34" s="36">
        <f t="shared" si="6"/>
        <v>13612.5</v>
      </c>
      <c r="O34" s="37">
        <f t="shared" si="7"/>
        <v>49912.50000000001</v>
      </c>
      <c r="P34" s="153">
        <f t="shared" si="0"/>
        <v>27225</v>
      </c>
      <c r="Q34" s="175">
        <f t="shared" si="8"/>
        <v>13612.5</v>
      </c>
      <c r="R34" s="154">
        <f t="shared" si="1"/>
        <v>49912.50000000001</v>
      </c>
      <c r="S34" s="155">
        <f t="shared" si="9"/>
        <v>90750</v>
      </c>
      <c r="V34" s="86"/>
    </row>
    <row r="35" spans="1:22" s="85" customFormat="1" ht="12" customHeight="1" hidden="1">
      <c r="A35" s="121">
        <f>'Златибор 2018'!A35</f>
        <v>30</v>
      </c>
      <c r="B35" s="93" t="str">
        <f>'Златибор 2018'!B35</f>
        <v>Гајење и заштита шума</v>
      </c>
      <c r="C35" s="94" t="str">
        <f>'Златибор 2018'!C35</f>
        <v>ха</v>
      </c>
      <c r="D35" s="38"/>
      <c r="E35" s="70">
        <v>2400</v>
      </c>
      <c r="F35" s="61">
        <f t="shared" si="10"/>
        <v>0</v>
      </c>
      <c r="G35" s="36">
        <f t="shared" si="2"/>
        <v>0</v>
      </c>
      <c r="H35" s="60">
        <f t="shared" si="3"/>
        <v>0</v>
      </c>
      <c r="I35" s="37">
        <f t="shared" si="4"/>
        <v>0</v>
      </c>
      <c r="J35" s="38"/>
      <c r="K35" s="41">
        <v>2400</v>
      </c>
      <c r="L35" s="61">
        <f t="shared" si="11"/>
        <v>0</v>
      </c>
      <c r="M35" s="36">
        <f t="shared" si="5"/>
        <v>0</v>
      </c>
      <c r="N35" s="36">
        <f t="shared" si="6"/>
        <v>0</v>
      </c>
      <c r="O35" s="37">
        <f t="shared" si="7"/>
        <v>0</v>
      </c>
      <c r="P35" s="153">
        <f t="shared" si="0"/>
        <v>0</v>
      </c>
      <c r="Q35" s="175">
        <f t="shared" si="8"/>
        <v>0</v>
      </c>
      <c r="R35" s="154">
        <f t="shared" si="1"/>
        <v>0</v>
      </c>
      <c r="S35" s="155">
        <f t="shared" si="9"/>
        <v>0</v>
      </c>
      <c r="V35" s="86"/>
    </row>
    <row r="36" spans="1:22" s="85" customFormat="1" ht="12" customHeight="1">
      <c r="A36" s="121">
        <f>'Златибор 2018'!A36</f>
        <v>31</v>
      </c>
      <c r="B36" s="93" t="str">
        <f>'Златибор 2018'!B36</f>
        <v>Оглашање, маркенинг, припрема за штампу и сл.</v>
      </c>
      <c r="C36" s="94" t="str">
        <f>'Златибор 2018'!C36</f>
        <v>ком.</v>
      </c>
      <c r="D36" s="38">
        <v>1</v>
      </c>
      <c r="E36" s="70">
        <v>100000</v>
      </c>
      <c r="F36" s="61">
        <f t="shared" si="10"/>
        <v>100000</v>
      </c>
      <c r="G36" s="36">
        <f t="shared" si="2"/>
        <v>30000</v>
      </c>
      <c r="H36" s="60">
        <f t="shared" si="3"/>
        <v>15000</v>
      </c>
      <c r="I36" s="37">
        <f t="shared" si="4"/>
        <v>55000.00000000001</v>
      </c>
      <c r="J36" s="38"/>
      <c r="K36" s="41"/>
      <c r="L36" s="61">
        <f t="shared" si="11"/>
        <v>0</v>
      </c>
      <c r="M36" s="36">
        <f t="shared" si="5"/>
        <v>0</v>
      </c>
      <c r="N36" s="36">
        <f t="shared" si="6"/>
        <v>0</v>
      </c>
      <c r="O36" s="37">
        <f t="shared" si="7"/>
        <v>0</v>
      </c>
      <c r="P36" s="153">
        <f t="shared" si="0"/>
        <v>30000</v>
      </c>
      <c r="Q36" s="175">
        <f t="shared" si="8"/>
        <v>15000</v>
      </c>
      <c r="R36" s="154">
        <f t="shared" si="1"/>
        <v>55000.00000000001</v>
      </c>
      <c r="S36" s="155">
        <f t="shared" si="9"/>
        <v>100000</v>
      </c>
      <c r="V36" s="86"/>
    </row>
    <row r="37" spans="1:22" s="95" customFormat="1" ht="12">
      <c r="A37" s="121">
        <f>'Златибор 2018'!A37</f>
        <v>32</v>
      </c>
      <c r="B37" s="93" t="str">
        <f>'Златибор 2018'!B37</f>
        <v>Израда и штампање флајера </v>
      </c>
      <c r="C37" s="94" t="str">
        <f>'Златибор 2018'!C37</f>
        <v>ком.</v>
      </c>
      <c r="D37" s="38">
        <v>600</v>
      </c>
      <c r="E37" s="70">
        <v>11.916659</v>
      </c>
      <c r="F37" s="61">
        <f t="shared" si="10"/>
        <v>7149.9954</v>
      </c>
      <c r="G37" s="36">
        <f t="shared" si="2"/>
        <v>2144.99862</v>
      </c>
      <c r="H37" s="60">
        <f t="shared" si="3"/>
        <v>1072.49931</v>
      </c>
      <c r="I37" s="37">
        <f t="shared" si="4"/>
        <v>3932.4974700000002</v>
      </c>
      <c r="J37" s="38">
        <v>300</v>
      </c>
      <c r="K37" s="41">
        <v>18.15</v>
      </c>
      <c r="L37" s="61">
        <f t="shared" si="11"/>
        <v>5445</v>
      </c>
      <c r="M37" s="36">
        <f t="shared" si="5"/>
        <v>1633.5</v>
      </c>
      <c r="N37" s="36">
        <f t="shared" si="6"/>
        <v>816.75</v>
      </c>
      <c r="O37" s="37">
        <f t="shared" si="7"/>
        <v>2994.7500000000005</v>
      </c>
      <c r="P37" s="153">
        <f t="shared" si="0"/>
        <v>3778.49862</v>
      </c>
      <c r="Q37" s="175">
        <f t="shared" si="8"/>
        <v>1889.24931</v>
      </c>
      <c r="R37" s="154">
        <f t="shared" si="1"/>
        <v>6927.24747</v>
      </c>
      <c r="S37" s="155">
        <f t="shared" si="9"/>
        <v>12594.9954</v>
      </c>
      <c r="V37" s="96"/>
    </row>
    <row r="38" spans="1:22" s="85" customFormat="1" ht="12" customHeight="1" hidden="1">
      <c r="A38" s="121">
        <f>'Златибор 2018'!A38</f>
        <v>33</v>
      </c>
      <c r="B38" s="93" t="str">
        <f>'Златибор 2018'!B38</f>
        <v>Израда и штампање публикација</v>
      </c>
      <c r="C38" s="94" t="str">
        <f>'Златибор 2018'!C38</f>
        <v>ком.</v>
      </c>
      <c r="D38" s="38"/>
      <c r="E38" s="70">
        <v>240</v>
      </c>
      <c r="F38" s="61">
        <f t="shared" si="10"/>
        <v>0</v>
      </c>
      <c r="G38" s="36">
        <f t="shared" si="2"/>
        <v>0</v>
      </c>
      <c r="H38" s="60">
        <f t="shared" si="3"/>
        <v>0</v>
      </c>
      <c r="I38" s="37">
        <f t="shared" si="4"/>
        <v>0</v>
      </c>
      <c r="J38" s="38"/>
      <c r="K38" s="41"/>
      <c r="L38" s="61">
        <f t="shared" si="11"/>
        <v>0</v>
      </c>
      <c r="M38" s="36">
        <f t="shared" si="5"/>
        <v>0</v>
      </c>
      <c r="N38" s="36">
        <f t="shared" si="6"/>
        <v>0</v>
      </c>
      <c r="O38" s="37">
        <f t="shared" si="7"/>
        <v>0</v>
      </c>
      <c r="P38" s="153">
        <f t="shared" si="0"/>
        <v>0</v>
      </c>
      <c r="Q38" s="175">
        <f t="shared" si="8"/>
        <v>0</v>
      </c>
      <c r="R38" s="154">
        <f t="shared" si="1"/>
        <v>0</v>
      </c>
      <c r="S38" s="155">
        <f t="shared" si="9"/>
        <v>0</v>
      </c>
      <c r="V38" s="86"/>
    </row>
    <row r="39" spans="1:22" s="85" customFormat="1" ht="12" customHeight="1" hidden="1">
      <c r="A39" s="121">
        <f>'Златибор 2018'!A39</f>
        <v>34</v>
      </c>
      <c r="B39" s="93" t="str">
        <f>'Златибор 2018'!B39</f>
        <v>Визит карте</v>
      </c>
      <c r="C39" s="94" t="str">
        <f>'Златибор 2018'!C39</f>
        <v>ком.</v>
      </c>
      <c r="D39" s="38"/>
      <c r="E39" s="70">
        <v>2.2</v>
      </c>
      <c r="F39" s="61">
        <f t="shared" si="10"/>
        <v>0</v>
      </c>
      <c r="G39" s="36">
        <f t="shared" si="2"/>
        <v>0</v>
      </c>
      <c r="H39" s="60">
        <f t="shared" si="3"/>
        <v>0</v>
      </c>
      <c r="I39" s="37">
        <f t="shared" si="4"/>
        <v>0</v>
      </c>
      <c r="J39" s="38"/>
      <c r="K39" s="41"/>
      <c r="L39" s="61">
        <f t="shared" si="11"/>
        <v>0</v>
      </c>
      <c r="M39" s="36">
        <f t="shared" si="5"/>
        <v>0</v>
      </c>
      <c r="N39" s="36">
        <f t="shared" si="6"/>
        <v>0</v>
      </c>
      <c r="O39" s="37">
        <f t="shared" si="7"/>
        <v>0</v>
      </c>
      <c r="P39" s="153">
        <f t="shared" si="0"/>
        <v>0</v>
      </c>
      <c r="Q39" s="175">
        <f t="shared" si="8"/>
        <v>0</v>
      </c>
      <c r="R39" s="154">
        <f t="shared" si="1"/>
        <v>0</v>
      </c>
      <c r="S39" s="155">
        <f t="shared" si="9"/>
        <v>0</v>
      </c>
      <c r="V39" s="86"/>
    </row>
    <row r="40" spans="1:22" s="85" customFormat="1" ht="12" customHeight="1" hidden="1">
      <c r="A40" s="121">
        <f>'Златибор 2018'!A40</f>
        <v>35</v>
      </c>
      <c r="B40" s="93" t="str">
        <f>'Златибор 2018'!B40</f>
        <v>Израда WEB SITE</v>
      </c>
      <c r="C40" s="94" t="str">
        <f>'Златибор 2018'!C40</f>
        <v>ком.</v>
      </c>
      <c r="D40" s="38"/>
      <c r="E40" s="70">
        <v>100000</v>
      </c>
      <c r="F40" s="61">
        <f t="shared" si="10"/>
        <v>0</v>
      </c>
      <c r="G40" s="36">
        <f t="shared" si="2"/>
        <v>0</v>
      </c>
      <c r="H40" s="60">
        <f t="shared" si="3"/>
        <v>0</v>
      </c>
      <c r="I40" s="37">
        <f t="shared" si="4"/>
        <v>0</v>
      </c>
      <c r="J40" s="38"/>
      <c r="K40" s="41"/>
      <c r="L40" s="61">
        <f t="shared" si="11"/>
        <v>0</v>
      </c>
      <c r="M40" s="36">
        <f t="shared" si="5"/>
        <v>0</v>
      </c>
      <c r="N40" s="36">
        <f t="shared" si="6"/>
        <v>0</v>
      </c>
      <c r="O40" s="37">
        <f t="shared" si="7"/>
        <v>0</v>
      </c>
      <c r="P40" s="153">
        <f t="shared" si="0"/>
        <v>0</v>
      </c>
      <c r="Q40" s="175">
        <f t="shared" si="8"/>
        <v>0</v>
      </c>
      <c r="R40" s="154">
        <f t="shared" si="1"/>
        <v>0</v>
      </c>
      <c r="S40" s="155">
        <f t="shared" si="9"/>
        <v>0</v>
      </c>
      <c r="V40" s="86"/>
    </row>
    <row r="41" spans="1:22" s="85" customFormat="1" ht="14.25" customHeight="1">
      <c r="A41" s="121">
        <f>'Златибор 2018'!A41</f>
        <v>36</v>
      </c>
      <c r="B41" s="93" t="str">
        <f>'Златибор 2018'!B41</f>
        <v>Материјали трошкови - гориво, мазиво, одржавање возила (чуварска и стучна служ.)</v>
      </c>
      <c r="C41" s="94" t="str">
        <f>'Златибор 2018'!C41</f>
        <v>ком.</v>
      </c>
      <c r="D41" s="38">
        <v>1</v>
      </c>
      <c r="E41" s="70">
        <v>1720000</v>
      </c>
      <c r="F41" s="61">
        <f t="shared" si="10"/>
        <v>1720000</v>
      </c>
      <c r="G41" s="36">
        <f t="shared" si="2"/>
        <v>516000</v>
      </c>
      <c r="H41" s="60">
        <f t="shared" si="3"/>
        <v>258000</v>
      </c>
      <c r="I41" s="37">
        <f t="shared" si="4"/>
        <v>946000.0000000001</v>
      </c>
      <c r="J41" s="38">
        <v>1</v>
      </c>
      <c r="K41" s="41">
        <v>150000</v>
      </c>
      <c r="L41" s="61">
        <f t="shared" si="11"/>
        <v>150000</v>
      </c>
      <c r="M41" s="36">
        <f t="shared" si="5"/>
        <v>45000</v>
      </c>
      <c r="N41" s="36">
        <f t="shared" si="6"/>
        <v>22500</v>
      </c>
      <c r="O41" s="37">
        <f t="shared" si="7"/>
        <v>82500</v>
      </c>
      <c r="P41" s="153">
        <f t="shared" si="0"/>
        <v>561000</v>
      </c>
      <c r="Q41" s="175">
        <f t="shared" si="8"/>
        <v>280500</v>
      </c>
      <c r="R41" s="154">
        <f t="shared" si="1"/>
        <v>1028500.0000000001</v>
      </c>
      <c r="S41" s="155">
        <f t="shared" si="9"/>
        <v>1870000</v>
      </c>
      <c r="V41" s="86"/>
    </row>
    <row r="42" spans="1:22" s="85" customFormat="1" ht="12">
      <c r="A42" s="121">
        <f>'Златибор 2018'!A42</f>
        <v>37</v>
      </c>
      <c r="B42" s="93" t="str">
        <f>'Златибор 2018'!B42</f>
        <v>Униформе чувара и руководиоца чуварске службе ЗП  </v>
      </c>
      <c r="C42" s="94" t="str">
        <f>'Златибор 2018'!C42</f>
        <v>ком.</v>
      </c>
      <c r="D42" s="38">
        <v>4</v>
      </c>
      <c r="E42" s="70">
        <v>60802.5</v>
      </c>
      <c r="F42" s="61">
        <f t="shared" si="10"/>
        <v>243210</v>
      </c>
      <c r="G42" s="36">
        <f t="shared" si="2"/>
        <v>72963</v>
      </c>
      <c r="H42" s="60">
        <f t="shared" si="3"/>
        <v>36481.5</v>
      </c>
      <c r="I42" s="37">
        <f t="shared" si="4"/>
        <v>133765.5</v>
      </c>
      <c r="J42" s="38"/>
      <c r="K42" s="41">
        <v>72600</v>
      </c>
      <c r="L42" s="61">
        <f t="shared" si="11"/>
        <v>0</v>
      </c>
      <c r="M42" s="36">
        <f t="shared" si="5"/>
        <v>0</v>
      </c>
      <c r="N42" s="36">
        <f t="shared" si="6"/>
        <v>0</v>
      </c>
      <c r="O42" s="37">
        <f t="shared" si="7"/>
        <v>0</v>
      </c>
      <c r="P42" s="153">
        <f t="shared" si="0"/>
        <v>72963</v>
      </c>
      <c r="Q42" s="175">
        <f t="shared" si="8"/>
        <v>36481.5</v>
      </c>
      <c r="R42" s="154">
        <f t="shared" si="1"/>
        <v>133765.5</v>
      </c>
      <c r="S42" s="155">
        <f t="shared" si="9"/>
        <v>243210</v>
      </c>
      <c r="V42" s="86"/>
    </row>
    <row r="43" spans="1:22" s="85" customFormat="1" ht="12">
      <c r="A43" s="121">
        <f>'Златибор 2018'!A43</f>
        <v>38</v>
      </c>
      <c r="B43" s="93" t="str">
        <f>'Златибор 2018'!B43</f>
        <v>Легитимације чувара ЗП</v>
      </c>
      <c r="C43" s="94" t="str">
        <f>'Златибор 2018'!C43</f>
        <v>ком.</v>
      </c>
      <c r="D43" s="38">
        <v>4</v>
      </c>
      <c r="E43" s="70">
        <v>600.9</v>
      </c>
      <c r="F43" s="61">
        <f t="shared" si="10"/>
        <v>2403.6</v>
      </c>
      <c r="G43" s="36">
        <f t="shared" si="2"/>
        <v>721.0799999999999</v>
      </c>
      <c r="H43" s="60">
        <f t="shared" si="3"/>
        <v>360.53999999999996</v>
      </c>
      <c r="I43" s="37">
        <f t="shared" si="4"/>
        <v>1321.98</v>
      </c>
      <c r="J43" s="38"/>
      <c r="K43" s="41">
        <v>605</v>
      </c>
      <c r="L43" s="61">
        <f t="shared" si="11"/>
        <v>0</v>
      </c>
      <c r="M43" s="36">
        <f t="shared" si="5"/>
        <v>0</v>
      </c>
      <c r="N43" s="36">
        <f t="shared" si="6"/>
        <v>0</v>
      </c>
      <c r="O43" s="37">
        <f t="shared" si="7"/>
        <v>0</v>
      </c>
      <c r="P43" s="153">
        <f t="shared" si="0"/>
        <v>721.0799999999999</v>
      </c>
      <c r="Q43" s="175">
        <f t="shared" si="8"/>
        <v>360.53999999999996</v>
      </c>
      <c r="R43" s="154">
        <f t="shared" si="1"/>
        <v>1321.98</v>
      </c>
      <c r="S43" s="155">
        <f t="shared" si="9"/>
        <v>2403.6</v>
      </c>
      <c r="V43" s="86"/>
    </row>
    <row r="44" spans="1:22" s="85" customFormat="1" ht="12" customHeight="1">
      <c r="A44" s="121">
        <f>'Златибор 2018'!A44</f>
        <v>39</v>
      </c>
      <c r="B44" s="93" t="str">
        <f>'Златибор 2018'!B44</f>
        <v>Набавка теренског и путничког возила</v>
      </c>
      <c r="C44" s="94" t="str">
        <f>'Златибор 2018'!C44</f>
        <v>ком.</v>
      </c>
      <c r="D44" s="38">
        <v>2</v>
      </c>
      <c r="E44" s="44">
        <v>2100000</v>
      </c>
      <c r="F44" s="61">
        <f t="shared" si="10"/>
        <v>4200000</v>
      </c>
      <c r="G44" s="36">
        <f t="shared" si="2"/>
        <v>1260000</v>
      </c>
      <c r="H44" s="60">
        <f t="shared" si="3"/>
        <v>630000</v>
      </c>
      <c r="I44" s="37">
        <f t="shared" si="4"/>
        <v>2310000</v>
      </c>
      <c r="J44" s="38"/>
      <c r="K44" s="41">
        <v>1210000</v>
      </c>
      <c r="L44" s="61">
        <f t="shared" si="11"/>
        <v>0</v>
      </c>
      <c r="M44" s="36">
        <f t="shared" si="5"/>
        <v>0</v>
      </c>
      <c r="N44" s="36">
        <f t="shared" si="6"/>
        <v>0</v>
      </c>
      <c r="O44" s="37">
        <f t="shared" si="7"/>
        <v>0</v>
      </c>
      <c r="P44" s="153">
        <f t="shared" si="0"/>
        <v>1260000</v>
      </c>
      <c r="Q44" s="175">
        <f t="shared" si="8"/>
        <v>630000</v>
      </c>
      <c r="R44" s="154">
        <f t="shared" si="1"/>
        <v>2310000</v>
      </c>
      <c r="S44" s="155">
        <f t="shared" si="9"/>
        <v>4200000</v>
      </c>
      <c r="V44" s="86"/>
    </row>
    <row r="45" spans="1:22" s="85" customFormat="1" ht="12">
      <c r="A45" s="121">
        <f>'Златибор 2018'!A45</f>
        <v>40</v>
      </c>
      <c r="B45" s="93" t="str">
        <f>'Златибор 2018'!B45</f>
        <v>Противпожарна заштита</v>
      </c>
      <c r="C45" s="94" t="str">
        <f>'Златибор 2018'!C45</f>
        <v>ком.</v>
      </c>
      <c r="D45" s="46">
        <v>1</v>
      </c>
      <c r="E45" s="70">
        <v>60000</v>
      </c>
      <c r="F45" s="61">
        <f t="shared" si="10"/>
        <v>60000</v>
      </c>
      <c r="G45" s="36">
        <f t="shared" si="2"/>
        <v>18000</v>
      </c>
      <c r="H45" s="60">
        <f t="shared" si="3"/>
        <v>9000</v>
      </c>
      <c r="I45" s="37">
        <f t="shared" si="4"/>
        <v>33000</v>
      </c>
      <c r="J45" s="38"/>
      <c r="K45" s="41">
        <v>60000</v>
      </c>
      <c r="L45" s="61">
        <f t="shared" si="11"/>
        <v>0</v>
      </c>
      <c r="M45" s="36">
        <f t="shared" si="5"/>
        <v>0</v>
      </c>
      <c r="N45" s="36">
        <f t="shared" si="6"/>
        <v>0</v>
      </c>
      <c r="O45" s="37">
        <f t="shared" si="7"/>
        <v>0</v>
      </c>
      <c r="P45" s="153">
        <f t="shared" si="0"/>
        <v>18000</v>
      </c>
      <c r="Q45" s="175">
        <f t="shared" si="8"/>
        <v>9000</v>
      </c>
      <c r="R45" s="154">
        <f t="shared" si="1"/>
        <v>33000</v>
      </c>
      <c r="S45" s="155">
        <f t="shared" si="9"/>
        <v>60000</v>
      </c>
      <c r="V45" s="86"/>
    </row>
    <row r="46" spans="1:22" s="85" customFormat="1" ht="12">
      <c r="A46" s="121">
        <f>'Златибор 2018'!A46</f>
        <v>41</v>
      </c>
      <c r="B46" s="93" t="str">
        <f>'Златибор 2018'!B46</f>
        <v>Ознаке за забрану ложења ватре</v>
      </c>
      <c r="C46" s="94" t="str">
        <f>'Златибор 2018'!C46</f>
        <v>ком.</v>
      </c>
      <c r="D46" s="46">
        <v>4</v>
      </c>
      <c r="E46" s="70">
        <v>5000</v>
      </c>
      <c r="F46" s="61">
        <f t="shared" si="10"/>
        <v>20000</v>
      </c>
      <c r="G46" s="36">
        <f t="shared" si="2"/>
        <v>6000</v>
      </c>
      <c r="H46" s="60">
        <f t="shared" si="3"/>
        <v>3000</v>
      </c>
      <c r="I46" s="37">
        <f t="shared" si="4"/>
        <v>11000</v>
      </c>
      <c r="J46" s="38">
        <v>3</v>
      </c>
      <c r="K46" s="41">
        <v>12114.4</v>
      </c>
      <c r="L46" s="61">
        <f t="shared" si="11"/>
        <v>36343.2</v>
      </c>
      <c r="M46" s="36">
        <f t="shared" si="5"/>
        <v>10902.96</v>
      </c>
      <c r="N46" s="36">
        <f t="shared" si="6"/>
        <v>5451.48</v>
      </c>
      <c r="O46" s="37">
        <f t="shared" si="7"/>
        <v>19988.76</v>
      </c>
      <c r="P46" s="153">
        <f t="shared" si="0"/>
        <v>16902.96</v>
      </c>
      <c r="Q46" s="175">
        <f t="shared" si="8"/>
        <v>8451.48</v>
      </c>
      <c r="R46" s="154">
        <f t="shared" si="1"/>
        <v>30988.76</v>
      </c>
      <c r="S46" s="155">
        <f t="shared" si="9"/>
        <v>56343.2</v>
      </c>
      <c r="V46" s="86"/>
    </row>
    <row r="47" spans="1:22" s="85" customFormat="1" ht="12.75" customHeight="1">
      <c r="A47" s="121">
        <f>'Златибор 2018'!A47</f>
        <v>42</v>
      </c>
      <c r="B47" s="93" t="str">
        <f>'Златибор 2018'!B47</f>
        <v>Заснивање и одржавање дигиталне базе података</v>
      </c>
      <c r="C47" s="94" t="str">
        <f>'Златибор 2018'!C47</f>
        <v>ком.</v>
      </c>
      <c r="D47" s="46">
        <v>1</v>
      </c>
      <c r="E47" s="70">
        <v>200000</v>
      </c>
      <c r="F47" s="61">
        <f t="shared" si="10"/>
        <v>200000</v>
      </c>
      <c r="G47" s="36">
        <f t="shared" si="2"/>
        <v>60000</v>
      </c>
      <c r="H47" s="60">
        <f t="shared" si="3"/>
        <v>30000</v>
      </c>
      <c r="I47" s="37">
        <f t="shared" si="4"/>
        <v>110000.00000000001</v>
      </c>
      <c r="J47" s="38"/>
      <c r="K47" s="41">
        <v>150000</v>
      </c>
      <c r="L47" s="61">
        <f t="shared" si="11"/>
        <v>0</v>
      </c>
      <c r="M47" s="36">
        <f t="shared" si="5"/>
        <v>0</v>
      </c>
      <c r="N47" s="36">
        <f t="shared" si="6"/>
        <v>0</v>
      </c>
      <c r="O47" s="37">
        <f t="shared" si="7"/>
        <v>0</v>
      </c>
      <c r="P47" s="153">
        <f t="shared" si="0"/>
        <v>60000</v>
      </c>
      <c r="Q47" s="175">
        <f t="shared" si="8"/>
        <v>30000</v>
      </c>
      <c r="R47" s="154">
        <f t="shared" si="1"/>
        <v>110000.00000000001</v>
      </c>
      <c r="S47" s="155">
        <f t="shared" si="9"/>
        <v>200000</v>
      </c>
      <c r="V47" s="86"/>
    </row>
    <row r="48" spans="1:22" s="85" customFormat="1" ht="12.75" customHeight="1" hidden="1">
      <c r="A48" s="121">
        <f>'Златибор 2018'!A48</f>
        <v>43</v>
      </c>
      <c r="B48" s="93" t="str">
        <f>'Златибор 2018'!B48</f>
        <v>Набавка рачунара</v>
      </c>
      <c r="C48" s="94" t="str">
        <f>'Златибор 2018'!C48</f>
        <v>ком.</v>
      </c>
      <c r="D48" s="46"/>
      <c r="E48" s="70">
        <v>50000</v>
      </c>
      <c r="F48" s="61">
        <f t="shared" si="10"/>
        <v>0</v>
      </c>
      <c r="G48" s="36">
        <f t="shared" si="2"/>
        <v>0</v>
      </c>
      <c r="H48" s="60">
        <f t="shared" si="3"/>
        <v>0</v>
      </c>
      <c r="I48" s="37">
        <f t="shared" si="4"/>
        <v>0</v>
      </c>
      <c r="J48" s="38"/>
      <c r="K48" s="41"/>
      <c r="L48" s="61">
        <f t="shared" si="11"/>
        <v>0</v>
      </c>
      <c r="M48" s="36">
        <f t="shared" si="5"/>
        <v>0</v>
      </c>
      <c r="N48" s="36">
        <f t="shared" si="6"/>
        <v>0</v>
      </c>
      <c r="O48" s="37">
        <f t="shared" si="7"/>
        <v>0</v>
      </c>
      <c r="P48" s="153">
        <f t="shared" si="0"/>
        <v>0</v>
      </c>
      <c r="Q48" s="175">
        <f t="shared" si="8"/>
        <v>0</v>
      </c>
      <c r="R48" s="154">
        <f t="shared" si="1"/>
        <v>0</v>
      </c>
      <c r="S48" s="155">
        <f t="shared" si="9"/>
        <v>0</v>
      </c>
      <c r="V48" s="86"/>
    </row>
    <row r="49" spans="1:22" s="85" customFormat="1" ht="12">
      <c r="A49" s="121">
        <f>'Златибор 2018'!A49</f>
        <v>44</v>
      </c>
      <c r="B49" s="93" t="str">
        <f>'Златибор 2018'!B49</f>
        <v>Израда програма и пројеката</v>
      </c>
      <c r="C49" s="94" t="str">
        <f>'Златибор 2018'!C49</f>
        <v>ком.</v>
      </c>
      <c r="D49" s="46">
        <v>1</v>
      </c>
      <c r="E49" s="70">
        <v>50000</v>
      </c>
      <c r="F49" s="61">
        <f t="shared" si="10"/>
        <v>50000</v>
      </c>
      <c r="G49" s="36">
        <f t="shared" si="2"/>
        <v>15000</v>
      </c>
      <c r="H49" s="60">
        <f t="shared" si="3"/>
        <v>7500</v>
      </c>
      <c r="I49" s="37">
        <f t="shared" si="4"/>
        <v>27500.000000000004</v>
      </c>
      <c r="J49" s="38">
        <v>1</v>
      </c>
      <c r="K49" s="41">
        <v>100000</v>
      </c>
      <c r="L49" s="61">
        <f t="shared" si="11"/>
        <v>100000</v>
      </c>
      <c r="M49" s="36">
        <f t="shared" si="5"/>
        <v>30000</v>
      </c>
      <c r="N49" s="36">
        <f t="shared" si="6"/>
        <v>15000</v>
      </c>
      <c r="O49" s="37">
        <f t="shared" si="7"/>
        <v>55000.00000000001</v>
      </c>
      <c r="P49" s="153">
        <f t="shared" si="0"/>
        <v>45000</v>
      </c>
      <c r="Q49" s="175">
        <f t="shared" si="8"/>
        <v>22500</v>
      </c>
      <c r="R49" s="154">
        <f t="shared" si="1"/>
        <v>82500.00000000001</v>
      </c>
      <c r="S49" s="155">
        <f t="shared" si="9"/>
        <v>150000</v>
      </c>
      <c r="V49" s="86"/>
    </row>
    <row r="50" spans="1:22" s="85" customFormat="1" ht="12">
      <c r="A50" s="121">
        <f>'Златибор 2018'!A50</f>
        <v>45</v>
      </c>
      <c r="B50" s="93" t="str">
        <f>'Златибор 2018'!B50</f>
        <v>Израда стратешких процена утицаја</v>
      </c>
      <c r="C50" s="94" t="str">
        <f>'Златибор 2018'!C50</f>
        <v>ком.</v>
      </c>
      <c r="D50" s="46">
        <v>1</v>
      </c>
      <c r="E50" s="70">
        <v>50000</v>
      </c>
      <c r="F50" s="61">
        <f t="shared" si="10"/>
        <v>50000</v>
      </c>
      <c r="G50" s="36">
        <f t="shared" si="2"/>
        <v>15000</v>
      </c>
      <c r="H50" s="60">
        <f t="shared" si="3"/>
        <v>7500</v>
      </c>
      <c r="I50" s="37">
        <f t="shared" si="4"/>
        <v>27500.000000000004</v>
      </c>
      <c r="J50" s="38">
        <v>1</v>
      </c>
      <c r="K50" s="41">
        <v>50000</v>
      </c>
      <c r="L50" s="61">
        <f t="shared" si="11"/>
        <v>50000</v>
      </c>
      <c r="M50" s="36">
        <f t="shared" si="5"/>
        <v>15000</v>
      </c>
      <c r="N50" s="36">
        <f t="shared" si="6"/>
        <v>7500</v>
      </c>
      <c r="O50" s="37">
        <f t="shared" si="7"/>
        <v>27500.000000000004</v>
      </c>
      <c r="P50" s="153">
        <f t="shared" si="0"/>
        <v>30000</v>
      </c>
      <c r="Q50" s="175">
        <f t="shared" si="8"/>
        <v>15000</v>
      </c>
      <c r="R50" s="154">
        <f t="shared" si="1"/>
        <v>55000.00000000001</v>
      </c>
      <c r="S50" s="155">
        <f t="shared" si="9"/>
        <v>100000</v>
      </c>
      <c r="V50" s="86"/>
    </row>
    <row r="51" spans="1:22" s="85" customFormat="1" ht="12" customHeight="1" hidden="1">
      <c r="A51" s="121">
        <f>'Златибор 2018'!A51</f>
        <v>46</v>
      </c>
      <c r="B51" s="93" t="str">
        <f>'Златибор 2018'!B51</f>
        <v>Израда процена утицаја</v>
      </c>
      <c r="C51" s="94" t="str">
        <f>'Златибор 2018'!C51</f>
        <v>ком.</v>
      </c>
      <c r="D51" s="46"/>
      <c r="E51" s="70">
        <v>50000</v>
      </c>
      <c r="F51" s="61">
        <f t="shared" si="10"/>
        <v>0</v>
      </c>
      <c r="G51" s="36">
        <f t="shared" si="2"/>
        <v>0</v>
      </c>
      <c r="H51" s="60">
        <f t="shared" si="3"/>
        <v>0</v>
      </c>
      <c r="I51" s="37">
        <f t="shared" si="4"/>
        <v>0</v>
      </c>
      <c r="J51" s="38"/>
      <c r="K51" s="41"/>
      <c r="L51" s="61">
        <f t="shared" si="11"/>
        <v>0</v>
      </c>
      <c r="M51" s="36">
        <f t="shared" si="5"/>
        <v>0</v>
      </c>
      <c r="N51" s="36">
        <f t="shared" si="6"/>
        <v>0</v>
      </c>
      <c r="O51" s="37">
        <f t="shared" si="7"/>
        <v>0</v>
      </c>
      <c r="P51" s="153">
        <f t="shared" si="0"/>
        <v>0</v>
      </c>
      <c r="Q51" s="175">
        <f t="shared" si="8"/>
        <v>0</v>
      </c>
      <c r="R51" s="154">
        <f t="shared" si="1"/>
        <v>0</v>
      </c>
      <c r="S51" s="155">
        <f t="shared" si="9"/>
        <v>0</v>
      </c>
      <c r="V51" s="86"/>
    </row>
    <row r="52" spans="1:22" s="85" customFormat="1" ht="12" customHeight="1" hidden="1">
      <c r="A52" s="121">
        <f>'Златибор 2018'!A52</f>
        <v>47</v>
      </c>
      <c r="B52" s="93" t="str">
        <f>'Златибор 2018'!B52</f>
        <v>Реконструкција шумских кућа</v>
      </c>
      <c r="C52" s="94" t="str">
        <f>'Златибор 2018'!C52</f>
        <v>ком.</v>
      </c>
      <c r="D52" s="46"/>
      <c r="E52" s="70">
        <v>400000</v>
      </c>
      <c r="F52" s="61">
        <f t="shared" si="10"/>
        <v>0</v>
      </c>
      <c r="G52" s="36">
        <f t="shared" si="2"/>
        <v>0</v>
      </c>
      <c r="H52" s="60">
        <f t="shared" si="3"/>
        <v>0</v>
      </c>
      <c r="I52" s="37">
        <f t="shared" si="4"/>
        <v>0</v>
      </c>
      <c r="J52" s="38"/>
      <c r="K52" s="41"/>
      <c r="L52" s="61">
        <f t="shared" si="11"/>
        <v>0</v>
      </c>
      <c r="M52" s="36">
        <f t="shared" si="5"/>
        <v>0</v>
      </c>
      <c r="N52" s="36">
        <f t="shared" si="6"/>
        <v>0</v>
      </c>
      <c r="O52" s="37">
        <f t="shared" si="7"/>
        <v>0</v>
      </c>
      <c r="P52" s="153">
        <f t="shared" si="0"/>
        <v>0</v>
      </c>
      <c r="Q52" s="175">
        <f t="shared" si="8"/>
        <v>0</v>
      </c>
      <c r="R52" s="154">
        <f t="shared" si="1"/>
        <v>0</v>
      </c>
      <c r="S52" s="155">
        <f t="shared" si="9"/>
        <v>0</v>
      </c>
      <c r="V52" s="86"/>
    </row>
    <row r="53" spans="1:22" s="85" customFormat="1" ht="12">
      <c r="A53" s="121">
        <f>'Златибор 2018'!A53</f>
        <v>48</v>
      </c>
      <c r="B53" s="93" t="str">
        <f>'Златибор 2018'!B53</f>
        <v>Материјално техничко опремање</v>
      </c>
      <c r="C53" s="94" t="str">
        <f>'Златибор 2018'!C53</f>
        <v>ком.</v>
      </c>
      <c r="D53" s="46"/>
      <c r="E53" s="70"/>
      <c r="F53" s="61">
        <f t="shared" si="10"/>
        <v>0</v>
      </c>
      <c r="G53" s="36">
        <f t="shared" si="2"/>
        <v>0</v>
      </c>
      <c r="H53" s="60">
        <f t="shared" si="3"/>
        <v>0</v>
      </c>
      <c r="I53" s="37">
        <f t="shared" si="4"/>
        <v>0</v>
      </c>
      <c r="J53" s="38">
        <v>1</v>
      </c>
      <c r="K53" s="41">
        <v>150000</v>
      </c>
      <c r="L53" s="61">
        <f t="shared" si="11"/>
        <v>150000</v>
      </c>
      <c r="M53" s="36">
        <f t="shared" si="5"/>
        <v>45000</v>
      </c>
      <c r="N53" s="36">
        <f t="shared" si="6"/>
        <v>22500</v>
      </c>
      <c r="O53" s="37">
        <f t="shared" si="7"/>
        <v>82500</v>
      </c>
      <c r="P53" s="153">
        <f t="shared" si="0"/>
        <v>45000</v>
      </c>
      <c r="Q53" s="175">
        <f t="shared" si="8"/>
        <v>22500</v>
      </c>
      <c r="R53" s="154">
        <f t="shared" si="1"/>
        <v>82500</v>
      </c>
      <c r="S53" s="155">
        <f t="shared" si="9"/>
        <v>150000</v>
      </c>
      <c r="V53" s="86"/>
    </row>
    <row r="54" spans="1:22" s="85" customFormat="1" ht="12" customHeight="1" hidden="1">
      <c r="A54" s="121">
        <f>'Златибор 2018'!A54</f>
        <v>49</v>
      </c>
      <c r="B54" s="93" t="str">
        <f>'Златибор 2018'!B54</f>
        <v>Изградња улазних станица у ЗП</v>
      </c>
      <c r="C54" s="94" t="str">
        <f>'Златибор 2018'!C54</f>
        <v>ком.</v>
      </c>
      <c r="D54" s="46"/>
      <c r="E54" s="70">
        <v>220000</v>
      </c>
      <c r="F54" s="61">
        <f t="shared" si="10"/>
        <v>0</v>
      </c>
      <c r="G54" s="36">
        <f t="shared" si="2"/>
        <v>0</v>
      </c>
      <c r="H54" s="60">
        <f t="shared" si="3"/>
        <v>0</v>
      </c>
      <c r="I54" s="37">
        <f t="shared" si="4"/>
        <v>0</v>
      </c>
      <c r="J54" s="38"/>
      <c r="K54" s="41"/>
      <c r="L54" s="61">
        <f t="shared" si="11"/>
        <v>0</v>
      </c>
      <c r="M54" s="36">
        <f t="shared" si="5"/>
        <v>0</v>
      </c>
      <c r="N54" s="36">
        <f t="shared" si="6"/>
        <v>0</v>
      </c>
      <c r="O54" s="37">
        <f t="shared" si="7"/>
        <v>0</v>
      </c>
      <c r="P54" s="153">
        <f t="shared" si="0"/>
        <v>0</v>
      </c>
      <c r="Q54" s="175">
        <f t="shared" si="8"/>
        <v>0</v>
      </c>
      <c r="R54" s="154">
        <f t="shared" si="1"/>
        <v>0</v>
      </c>
      <c r="S54" s="155">
        <f t="shared" si="9"/>
        <v>0</v>
      </c>
      <c r="V54" s="86"/>
    </row>
    <row r="55" spans="1:22" s="85" customFormat="1" ht="12">
      <c r="A55" s="121">
        <f>'Златибор 2018'!A55</f>
        <v>50</v>
      </c>
      <c r="B55" s="93" t="str">
        <f>'Златибор 2018'!B55</f>
        <v>Mониторинг</v>
      </c>
      <c r="C55" s="94" t="str">
        <f>'Златибор 2018'!C55</f>
        <v>ком.</v>
      </c>
      <c r="D55" s="46">
        <v>1</v>
      </c>
      <c r="E55" s="70">
        <v>900000</v>
      </c>
      <c r="F55" s="61">
        <f t="shared" si="10"/>
        <v>900000</v>
      </c>
      <c r="G55" s="36">
        <f t="shared" si="2"/>
        <v>270000</v>
      </c>
      <c r="H55" s="60">
        <f t="shared" si="3"/>
        <v>135000</v>
      </c>
      <c r="I55" s="37">
        <f t="shared" si="4"/>
        <v>495000.00000000006</v>
      </c>
      <c r="J55" s="38">
        <v>1</v>
      </c>
      <c r="K55" s="41">
        <v>150000</v>
      </c>
      <c r="L55" s="61">
        <f t="shared" si="11"/>
        <v>150000</v>
      </c>
      <c r="M55" s="36">
        <f t="shared" si="5"/>
        <v>45000</v>
      </c>
      <c r="N55" s="36">
        <f t="shared" si="6"/>
        <v>22500</v>
      </c>
      <c r="O55" s="37">
        <f t="shared" si="7"/>
        <v>82500</v>
      </c>
      <c r="P55" s="153">
        <f t="shared" si="0"/>
        <v>315000</v>
      </c>
      <c r="Q55" s="175">
        <f t="shared" si="8"/>
        <v>157500</v>
      </c>
      <c r="R55" s="154">
        <f t="shared" si="1"/>
        <v>577500</v>
      </c>
      <c r="S55" s="155">
        <f t="shared" si="9"/>
        <v>1050000</v>
      </c>
      <c r="V55" s="86"/>
    </row>
    <row r="56" spans="1:22" s="85" customFormat="1" ht="12" customHeight="1" hidden="1">
      <c r="A56" s="121">
        <f>'Златибор 2018'!A56</f>
        <v>51</v>
      </c>
      <c r="B56" s="93" t="str">
        <f>'Златибор 2018'!B56</f>
        <v>Изградња и опремање визиторског центра</v>
      </c>
      <c r="C56" s="94" t="str">
        <f>'Златибор 2018'!C56</f>
        <v>ком.</v>
      </c>
      <c r="D56" s="46"/>
      <c r="E56" s="10">
        <v>200000000</v>
      </c>
      <c r="F56" s="61">
        <f t="shared" si="10"/>
        <v>0</v>
      </c>
      <c r="G56" s="36">
        <f t="shared" si="2"/>
        <v>0</v>
      </c>
      <c r="H56" s="60">
        <f t="shared" si="3"/>
        <v>0</v>
      </c>
      <c r="I56" s="37">
        <f t="shared" si="4"/>
        <v>0</v>
      </c>
      <c r="J56" s="38"/>
      <c r="K56" s="41"/>
      <c r="L56" s="61">
        <f t="shared" si="11"/>
        <v>0</v>
      </c>
      <c r="M56" s="36">
        <f t="shared" si="5"/>
        <v>0</v>
      </c>
      <c r="N56" s="36">
        <f t="shared" si="6"/>
        <v>0</v>
      </c>
      <c r="O56" s="37">
        <f t="shared" si="7"/>
        <v>0</v>
      </c>
      <c r="P56" s="153">
        <f t="shared" si="0"/>
        <v>0</v>
      </c>
      <c r="Q56" s="175">
        <f t="shared" si="8"/>
        <v>0</v>
      </c>
      <c r="R56" s="154">
        <f t="shared" si="1"/>
        <v>0</v>
      </c>
      <c r="S56" s="155">
        <f t="shared" si="9"/>
        <v>0</v>
      </c>
      <c r="V56" s="86"/>
    </row>
    <row r="57" spans="1:22" s="85" customFormat="1" ht="12" customHeight="1" hidden="1">
      <c r="A57" s="121">
        <f>'Златибор 2018'!A57</f>
        <v>52</v>
      </c>
      <c r="B57" s="93" t="str">
        <f>'Златибор 2018'!B57</f>
        <v>Израда пројектне документације за визиторски центар</v>
      </c>
      <c r="C57" s="94" t="str">
        <f>'Златибор 2018'!C57</f>
        <v>ком.</v>
      </c>
      <c r="D57" s="46"/>
      <c r="E57" s="10">
        <v>12000000</v>
      </c>
      <c r="F57" s="61">
        <f t="shared" si="10"/>
        <v>0</v>
      </c>
      <c r="G57" s="36">
        <f t="shared" si="2"/>
        <v>0</v>
      </c>
      <c r="H57" s="60">
        <f t="shared" si="3"/>
        <v>0</v>
      </c>
      <c r="I57" s="37">
        <f t="shared" si="4"/>
        <v>0</v>
      </c>
      <c r="J57" s="38"/>
      <c r="K57" s="41"/>
      <c r="L57" s="61">
        <f t="shared" si="11"/>
        <v>0</v>
      </c>
      <c r="M57" s="36">
        <f t="shared" si="5"/>
        <v>0</v>
      </c>
      <c r="N57" s="36">
        <f t="shared" si="6"/>
        <v>0</v>
      </c>
      <c r="O57" s="37">
        <f t="shared" si="7"/>
        <v>0</v>
      </c>
      <c r="P57" s="153">
        <f t="shared" si="0"/>
        <v>0</v>
      </c>
      <c r="Q57" s="175">
        <f t="shared" si="8"/>
        <v>0</v>
      </c>
      <c r="R57" s="154">
        <f t="shared" si="1"/>
        <v>0</v>
      </c>
      <c r="S57" s="155">
        <f t="shared" si="9"/>
        <v>0</v>
      </c>
      <c r="V57" s="86"/>
    </row>
    <row r="58" spans="1:22" s="85" customFormat="1" ht="12">
      <c r="A58" s="121">
        <f>'Златибор 2018'!A58</f>
        <v>53</v>
      </c>
      <c r="B58" s="93" t="str">
        <f>'Златибор 2018'!B58</f>
        <v>Изградња и опремање планинарског дома</v>
      </c>
      <c r="C58" s="94" t="str">
        <f>'Златибор 2018'!C58</f>
        <v>ком.</v>
      </c>
      <c r="D58" s="46">
        <v>0.79</v>
      </c>
      <c r="E58" s="10">
        <v>40000000</v>
      </c>
      <c r="F58" s="61">
        <f t="shared" si="10"/>
        <v>31600000</v>
      </c>
      <c r="G58" s="36">
        <f t="shared" si="2"/>
        <v>9480000</v>
      </c>
      <c r="H58" s="60">
        <f t="shared" si="3"/>
        <v>4740000</v>
      </c>
      <c r="I58" s="37">
        <f t="shared" si="4"/>
        <v>17380000</v>
      </c>
      <c r="J58" s="38"/>
      <c r="K58" s="41"/>
      <c r="L58" s="61">
        <f t="shared" si="11"/>
        <v>0</v>
      </c>
      <c r="M58" s="36">
        <f t="shared" si="5"/>
        <v>0</v>
      </c>
      <c r="N58" s="36">
        <f t="shared" si="6"/>
        <v>0</v>
      </c>
      <c r="O58" s="37">
        <f t="shared" si="7"/>
        <v>0</v>
      </c>
      <c r="P58" s="153">
        <f t="shared" si="0"/>
        <v>9480000</v>
      </c>
      <c r="Q58" s="175">
        <f t="shared" si="8"/>
        <v>4740000</v>
      </c>
      <c r="R58" s="154">
        <f t="shared" si="1"/>
        <v>17380000</v>
      </c>
      <c r="S58" s="155">
        <f t="shared" si="9"/>
        <v>31600000</v>
      </c>
      <c r="V58" s="86"/>
    </row>
    <row r="59" spans="1:22" s="85" customFormat="1" ht="12" customHeight="1" hidden="1">
      <c r="A59" s="121">
        <f>'Златибор 2018'!A59</f>
        <v>54</v>
      </c>
      <c r="B59" s="93" t="str">
        <f>'Златибор 2018'!B59</f>
        <v>Израд пројектне документације за планинарски дом</v>
      </c>
      <c r="C59" s="94" t="str">
        <f>'Златибор 2018'!C59</f>
        <v>ком.</v>
      </c>
      <c r="D59" s="46"/>
      <c r="E59" s="10">
        <v>1500000</v>
      </c>
      <c r="F59" s="61">
        <f t="shared" si="10"/>
        <v>0</v>
      </c>
      <c r="G59" s="36">
        <f t="shared" si="2"/>
        <v>0</v>
      </c>
      <c r="H59" s="60">
        <f t="shared" si="3"/>
        <v>0</v>
      </c>
      <c r="I59" s="37">
        <f t="shared" si="4"/>
        <v>0</v>
      </c>
      <c r="J59" s="38"/>
      <c r="K59" s="41"/>
      <c r="L59" s="61">
        <f t="shared" si="11"/>
        <v>0</v>
      </c>
      <c r="M59" s="36">
        <f t="shared" si="5"/>
        <v>0</v>
      </c>
      <c r="N59" s="36">
        <f t="shared" si="6"/>
        <v>0</v>
      </c>
      <c r="O59" s="37">
        <f t="shared" si="7"/>
        <v>0</v>
      </c>
      <c r="P59" s="153">
        <f t="shared" si="0"/>
        <v>0</v>
      </c>
      <c r="Q59" s="175">
        <f t="shared" si="8"/>
        <v>0</v>
      </c>
      <c r="R59" s="154">
        <f t="shared" si="1"/>
        <v>0</v>
      </c>
      <c r="S59" s="155">
        <f t="shared" si="9"/>
        <v>0</v>
      </c>
      <c r="V59" s="86"/>
    </row>
    <row r="60" spans="1:22" s="85" customFormat="1" ht="12" customHeight="1" hidden="1">
      <c r="A60" s="121">
        <f>'Златибор 2018'!A60</f>
        <v>55</v>
      </c>
      <c r="B60" s="93" t="str">
        <f>'Златибор 2018'!B60</f>
        <v>Реконструкција и опремање ловачке куће и едукативног центра</v>
      </c>
      <c r="C60" s="94" t="str">
        <f>'Златибор 2018'!C60</f>
        <v>ком.</v>
      </c>
      <c r="D60" s="46"/>
      <c r="E60" s="10">
        <v>20000000</v>
      </c>
      <c r="F60" s="61">
        <f t="shared" si="10"/>
        <v>0</v>
      </c>
      <c r="G60" s="36">
        <f t="shared" si="2"/>
        <v>0</v>
      </c>
      <c r="H60" s="60">
        <f t="shared" si="3"/>
        <v>0</v>
      </c>
      <c r="I60" s="37">
        <f t="shared" si="4"/>
        <v>0</v>
      </c>
      <c r="J60" s="38"/>
      <c r="K60" s="41"/>
      <c r="L60" s="61">
        <f t="shared" si="11"/>
        <v>0</v>
      </c>
      <c r="M60" s="36">
        <f t="shared" si="5"/>
        <v>0</v>
      </c>
      <c r="N60" s="36">
        <f t="shared" si="6"/>
        <v>0</v>
      </c>
      <c r="O60" s="37">
        <f t="shared" si="7"/>
        <v>0</v>
      </c>
      <c r="P60" s="153">
        <f t="shared" si="0"/>
        <v>0</v>
      </c>
      <c r="Q60" s="175">
        <f t="shared" si="8"/>
        <v>0</v>
      </c>
      <c r="R60" s="154">
        <f t="shared" si="1"/>
        <v>0</v>
      </c>
      <c r="S60" s="155">
        <f t="shared" si="9"/>
        <v>0</v>
      </c>
      <c r="V60" s="86"/>
    </row>
    <row r="61" spans="1:22" s="85" customFormat="1" ht="12" customHeight="1" hidden="1">
      <c r="A61" s="121">
        <f>'Златибор 2018'!A61</f>
        <v>56</v>
      </c>
      <c r="B61" s="93" t="str">
        <f>'Златибор 2018'!B61</f>
        <v>Израда пројектне документације за ловачку кућу и едукативни центар</v>
      </c>
      <c r="C61" s="94" t="str">
        <f>'Златибор 2018'!C61</f>
        <v>ком.</v>
      </c>
      <c r="D61" s="46"/>
      <c r="E61" s="10">
        <v>700000</v>
      </c>
      <c r="F61" s="61">
        <f t="shared" si="10"/>
        <v>0</v>
      </c>
      <c r="G61" s="36">
        <f t="shared" si="2"/>
        <v>0</v>
      </c>
      <c r="H61" s="60">
        <f t="shared" si="3"/>
        <v>0</v>
      </c>
      <c r="I61" s="37">
        <f t="shared" si="4"/>
        <v>0</v>
      </c>
      <c r="J61" s="38"/>
      <c r="K61" s="41"/>
      <c r="L61" s="61">
        <f t="shared" si="11"/>
        <v>0</v>
      </c>
      <c r="M61" s="36">
        <f t="shared" si="5"/>
        <v>0</v>
      </c>
      <c r="N61" s="36">
        <f t="shared" si="6"/>
        <v>0</v>
      </c>
      <c r="O61" s="37">
        <f t="shared" si="7"/>
        <v>0</v>
      </c>
      <c r="P61" s="153">
        <f t="shared" si="0"/>
        <v>0</v>
      </c>
      <c r="Q61" s="175">
        <f t="shared" si="8"/>
        <v>0</v>
      </c>
      <c r="R61" s="154">
        <f t="shared" si="1"/>
        <v>0</v>
      </c>
      <c r="S61" s="155">
        <f t="shared" si="9"/>
        <v>0</v>
      </c>
      <c r="V61" s="86"/>
    </row>
    <row r="62" spans="1:22" s="85" customFormat="1" ht="12" customHeight="1" hidden="1">
      <c r="A62" s="121">
        <f>'Златибор 2018'!A62</f>
        <v>57</v>
      </c>
      <c r="B62" s="93" t="str">
        <f>'Златибор 2018'!B62</f>
        <v>Набавка булдозера</v>
      </c>
      <c r="C62" s="94" t="str">
        <f>'Златибор 2018'!C62</f>
        <v>ком.</v>
      </c>
      <c r="D62" s="46"/>
      <c r="E62" s="10">
        <f>140000*118</f>
        <v>16520000</v>
      </c>
      <c r="F62" s="61">
        <f t="shared" si="10"/>
        <v>0</v>
      </c>
      <c r="G62" s="36">
        <f t="shared" si="2"/>
        <v>0</v>
      </c>
      <c r="H62" s="60">
        <f t="shared" si="3"/>
        <v>0</v>
      </c>
      <c r="I62" s="37">
        <f t="shared" si="4"/>
        <v>0</v>
      </c>
      <c r="J62" s="38"/>
      <c r="K62" s="41"/>
      <c r="L62" s="61">
        <f t="shared" si="11"/>
        <v>0</v>
      </c>
      <c r="M62" s="36">
        <f t="shared" si="5"/>
        <v>0</v>
      </c>
      <c r="N62" s="36">
        <f t="shared" si="6"/>
        <v>0</v>
      </c>
      <c r="O62" s="37">
        <f t="shared" si="7"/>
        <v>0</v>
      </c>
      <c r="P62" s="153">
        <f t="shared" si="0"/>
        <v>0</v>
      </c>
      <c r="Q62" s="175">
        <f t="shared" si="8"/>
        <v>0</v>
      </c>
      <c r="R62" s="154">
        <f t="shared" si="1"/>
        <v>0</v>
      </c>
      <c r="S62" s="155">
        <f t="shared" si="9"/>
        <v>0</v>
      </c>
      <c r="V62" s="86"/>
    </row>
    <row r="63" spans="1:22" s="85" customFormat="1" ht="12" customHeight="1" hidden="1">
      <c r="A63" s="121">
        <f>'Златибор 2018'!A63</f>
        <v>58</v>
      </c>
      <c r="B63" s="93" t="str">
        <f>'Златибор 2018'!B63</f>
        <v>Набавка грејдера</v>
      </c>
      <c r="C63" s="94" t="str">
        <f>'Златибор 2018'!C63</f>
        <v>ком.</v>
      </c>
      <c r="D63" s="46"/>
      <c r="E63" s="10">
        <f>150000*118</f>
        <v>17700000</v>
      </c>
      <c r="F63" s="61">
        <f t="shared" si="10"/>
        <v>0</v>
      </c>
      <c r="G63" s="36">
        <f t="shared" si="2"/>
        <v>0</v>
      </c>
      <c r="H63" s="60">
        <f t="shared" si="3"/>
        <v>0</v>
      </c>
      <c r="I63" s="37">
        <f t="shared" si="4"/>
        <v>0</v>
      </c>
      <c r="J63" s="38"/>
      <c r="K63" s="41"/>
      <c r="L63" s="61">
        <f t="shared" si="11"/>
        <v>0</v>
      </c>
      <c r="M63" s="36">
        <f t="shared" si="5"/>
        <v>0</v>
      </c>
      <c r="N63" s="36">
        <f t="shared" si="6"/>
        <v>0</v>
      </c>
      <c r="O63" s="37">
        <f t="shared" si="7"/>
        <v>0</v>
      </c>
      <c r="P63" s="153">
        <f t="shared" si="0"/>
        <v>0</v>
      </c>
      <c r="Q63" s="175">
        <f t="shared" si="8"/>
        <v>0</v>
      </c>
      <c r="R63" s="154">
        <f t="shared" si="1"/>
        <v>0</v>
      </c>
      <c r="S63" s="155">
        <f t="shared" si="9"/>
        <v>0</v>
      </c>
      <c r="V63" s="86"/>
    </row>
    <row r="64" spans="1:22" s="85" customFormat="1" ht="12" customHeight="1" hidden="1">
      <c r="A64" s="121">
        <f>'Златибор 2018'!A64</f>
        <v>59</v>
      </c>
      <c r="B64" s="93" t="str">
        <f>'Златибор 2018'!B64</f>
        <v>Набавка скипа</v>
      </c>
      <c r="C64" s="94" t="str">
        <f>'Златибор 2018'!C64</f>
        <v>ком.</v>
      </c>
      <c r="D64" s="46"/>
      <c r="E64" s="10">
        <f>84000*118</f>
        <v>9912000</v>
      </c>
      <c r="F64" s="61">
        <f t="shared" si="10"/>
        <v>0</v>
      </c>
      <c r="G64" s="36">
        <f t="shared" si="2"/>
        <v>0</v>
      </c>
      <c r="H64" s="60">
        <f t="shared" si="3"/>
        <v>0</v>
      </c>
      <c r="I64" s="37">
        <f t="shared" si="4"/>
        <v>0</v>
      </c>
      <c r="J64" s="38"/>
      <c r="K64" s="41"/>
      <c r="L64" s="61">
        <f t="shared" si="11"/>
        <v>0</v>
      </c>
      <c r="M64" s="36">
        <f t="shared" si="5"/>
        <v>0</v>
      </c>
      <c r="N64" s="36">
        <f t="shared" si="6"/>
        <v>0</v>
      </c>
      <c r="O64" s="37">
        <f t="shared" si="7"/>
        <v>0</v>
      </c>
      <c r="P64" s="153">
        <f t="shared" si="0"/>
        <v>0</v>
      </c>
      <c r="Q64" s="175">
        <f t="shared" si="8"/>
        <v>0</v>
      </c>
      <c r="R64" s="154">
        <f t="shared" si="1"/>
        <v>0</v>
      </c>
      <c r="S64" s="155">
        <f t="shared" si="9"/>
        <v>0</v>
      </c>
      <c r="V64" s="86"/>
    </row>
    <row r="65" spans="1:22" s="85" customFormat="1" ht="12" customHeight="1" hidden="1">
      <c r="A65" s="121">
        <f>'Златибор 2018'!A65</f>
        <v>60</v>
      </c>
      <c r="B65" s="93" t="str">
        <f>'Златибор 2018'!B65</f>
        <v>Набавка камиона кипер</v>
      </c>
      <c r="C65" s="94" t="str">
        <f>'Златибор 2018'!C65</f>
        <v>ком.</v>
      </c>
      <c r="D65" s="46"/>
      <c r="E65" s="10">
        <f>90000*118</f>
        <v>10620000</v>
      </c>
      <c r="F65" s="61">
        <f t="shared" si="10"/>
        <v>0</v>
      </c>
      <c r="G65" s="36">
        <f t="shared" si="2"/>
        <v>0</v>
      </c>
      <c r="H65" s="60">
        <f t="shared" si="3"/>
        <v>0</v>
      </c>
      <c r="I65" s="37">
        <f t="shared" si="4"/>
        <v>0</v>
      </c>
      <c r="J65" s="38"/>
      <c r="K65" s="41"/>
      <c r="L65" s="61">
        <f t="shared" si="11"/>
        <v>0</v>
      </c>
      <c r="M65" s="36">
        <f t="shared" si="5"/>
        <v>0</v>
      </c>
      <c r="N65" s="36">
        <f t="shared" si="6"/>
        <v>0</v>
      </c>
      <c r="O65" s="37">
        <f t="shared" si="7"/>
        <v>0</v>
      </c>
      <c r="P65" s="153">
        <f t="shared" si="0"/>
        <v>0</v>
      </c>
      <c r="Q65" s="175">
        <f t="shared" si="8"/>
        <v>0</v>
      </c>
      <c r="R65" s="154">
        <f t="shared" si="1"/>
        <v>0</v>
      </c>
      <c r="S65" s="155">
        <f t="shared" si="9"/>
        <v>0</v>
      </c>
      <c r="V65" s="86"/>
    </row>
    <row r="66" spans="1:22" s="85" customFormat="1" ht="12" customHeight="1" hidden="1">
      <c r="A66" s="121">
        <f>'Златибор 2018'!A66</f>
        <v>61</v>
      </c>
      <c r="B66" s="93" t="str">
        <f>'Златибор 2018'!B66</f>
        <v>Набавка нисконосеће приколице</v>
      </c>
      <c r="C66" s="94" t="str">
        <f>'Златибор 2018'!C66</f>
        <v>ком.</v>
      </c>
      <c r="D66" s="46"/>
      <c r="E66" s="10">
        <f>40000*118</f>
        <v>4720000</v>
      </c>
      <c r="F66" s="61">
        <f t="shared" si="10"/>
        <v>0</v>
      </c>
      <c r="G66" s="36">
        <f t="shared" si="2"/>
        <v>0</v>
      </c>
      <c r="H66" s="60">
        <f t="shared" si="3"/>
        <v>0</v>
      </c>
      <c r="I66" s="37">
        <f t="shared" si="4"/>
        <v>0</v>
      </c>
      <c r="J66" s="38"/>
      <c r="K66" s="41"/>
      <c r="L66" s="61">
        <f t="shared" si="11"/>
        <v>0</v>
      </c>
      <c r="M66" s="36">
        <f t="shared" si="5"/>
        <v>0</v>
      </c>
      <c r="N66" s="36">
        <f t="shared" si="6"/>
        <v>0</v>
      </c>
      <c r="O66" s="37">
        <f t="shared" si="7"/>
        <v>0</v>
      </c>
      <c r="P66" s="153">
        <f t="shared" si="0"/>
        <v>0</v>
      </c>
      <c r="Q66" s="175">
        <f t="shared" si="8"/>
        <v>0</v>
      </c>
      <c r="R66" s="154">
        <f t="shared" si="1"/>
        <v>0</v>
      </c>
      <c r="S66" s="155">
        <f t="shared" si="9"/>
        <v>0</v>
      </c>
      <c r="V66" s="86"/>
    </row>
    <row r="67" spans="1:22" s="85" customFormat="1" ht="12" customHeight="1" hidden="1">
      <c r="A67" s="121">
        <f>'Златибор 2018'!A67</f>
        <v>62</v>
      </c>
      <c r="B67" s="93" t="str">
        <f>'Златибор 2018'!B67</f>
        <v>Набавка ваљка</v>
      </c>
      <c r="C67" s="94" t="str">
        <f>'Златибор 2018'!C67</f>
        <v>ком.</v>
      </c>
      <c r="D67" s="46"/>
      <c r="E67" s="10">
        <f>90000*118</f>
        <v>10620000</v>
      </c>
      <c r="F67" s="61">
        <f t="shared" si="10"/>
        <v>0</v>
      </c>
      <c r="G67" s="36">
        <f t="shared" si="2"/>
        <v>0</v>
      </c>
      <c r="H67" s="60">
        <f t="shared" si="3"/>
        <v>0</v>
      </c>
      <c r="I67" s="37">
        <f t="shared" si="4"/>
        <v>0</v>
      </c>
      <c r="J67" s="38"/>
      <c r="K67" s="41"/>
      <c r="L67" s="61">
        <f t="shared" si="11"/>
        <v>0</v>
      </c>
      <c r="M67" s="36">
        <f t="shared" si="5"/>
        <v>0</v>
      </c>
      <c r="N67" s="36">
        <f t="shared" si="6"/>
        <v>0</v>
      </c>
      <c r="O67" s="37">
        <f t="shared" si="7"/>
        <v>0</v>
      </c>
      <c r="P67" s="153">
        <f t="shared" si="0"/>
        <v>0</v>
      </c>
      <c r="Q67" s="175">
        <f t="shared" si="8"/>
        <v>0</v>
      </c>
      <c r="R67" s="154">
        <f t="shared" si="1"/>
        <v>0</v>
      </c>
      <c r="S67" s="155">
        <f t="shared" si="9"/>
        <v>0</v>
      </c>
      <c r="V67" s="86"/>
    </row>
    <row r="68" spans="1:22" s="85" customFormat="1" ht="12" customHeight="1" hidden="1">
      <c r="A68" s="121">
        <f>'Златибор 2018'!A68</f>
        <v>63</v>
      </c>
      <c r="B68" s="93" t="str">
        <f>'Златибор 2018'!B68</f>
        <v>Изградња и уређење 300 км планинарских и пешачких стаза</v>
      </c>
      <c r="C68" s="94" t="str">
        <f>'Златибор 2018'!C68</f>
        <v>ком.</v>
      </c>
      <c r="D68" s="46"/>
      <c r="E68" s="10">
        <v>3000000</v>
      </c>
      <c r="F68" s="61">
        <f t="shared" si="10"/>
        <v>0</v>
      </c>
      <c r="G68" s="36">
        <f t="shared" si="2"/>
        <v>0</v>
      </c>
      <c r="H68" s="60">
        <f t="shared" si="3"/>
        <v>0</v>
      </c>
      <c r="I68" s="37">
        <f t="shared" si="4"/>
        <v>0</v>
      </c>
      <c r="J68" s="38"/>
      <c r="K68" s="41"/>
      <c r="L68" s="61">
        <f t="shared" si="11"/>
        <v>0</v>
      </c>
      <c r="M68" s="36">
        <f t="shared" si="5"/>
        <v>0</v>
      </c>
      <c r="N68" s="36">
        <f t="shared" si="6"/>
        <v>0</v>
      </c>
      <c r="O68" s="37">
        <f t="shared" si="7"/>
        <v>0</v>
      </c>
      <c r="P68" s="153">
        <f t="shared" si="0"/>
        <v>0</v>
      </c>
      <c r="Q68" s="175">
        <f t="shared" si="8"/>
        <v>0</v>
      </c>
      <c r="R68" s="154">
        <f t="shared" si="1"/>
        <v>0</v>
      </c>
      <c r="S68" s="155">
        <f t="shared" si="9"/>
        <v>0</v>
      </c>
      <c r="V68" s="86"/>
    </row>
    <row r="69" spans="1:22" s="85" customFormat="1" ht="12" customHeight="1" hidden="1">
      <c r="A69" s="121">
        <f>'Златибор 2018'!A69</f>
        <v>64</v>
      </c>
      <c r="B69" s="93" t="str">
        <f>'Златибор 2018'!B69</f>
        <v>Одржавање противпожарних пруга</v>
      </c>
      <c r="C69" s="94" t="str">
        <f>'Златибор 2018'!C69</f>
        <v>км</v>
      </c>
      <c r="D69" s="46"/>
      <c r="E69" s="10"/>
      <c r="F69" s="61"/>
      <c r="G69" s="36"/>
      <c r="H69" s="60"/>
      <c r="I69" s="37"/>
      <c r="J69" s="38"/>
      <c r="K69" s="41"/>
      <c r="L69" s="61"/>
      <c r="M69" s="36"/>
      <c r="N69" s="36"/>
      <c r="O69" s="37"/>
      <c r="P69" s="153"/>
      <c r="Q69" s="175"/>
      <c r="R69" s="154"/>
      <c r="S69" s="155"/>
      <c r="V69" s="86"/>
    </row>
    <row r="70" spans="1:22" s="85" customFormat="1" ht="12" customHeight="1" hidden="1">
      <c r="A70" s="121">
        <f>'Златибор 2018'!A70</f>
        <v>65</v>
      </c>
      <c r="B70" s="93" t="str">
        <f>'Златибор 2018'!B70</f>
        <v>Опремање службених просторија</v>
      </c>
      <c r="C70" s="94" t="str">
        <f>'Златибор 2018'!C70</f>
        <v>ком.</v>
      </c>
      <c r="D70" s="46"/>
      <c r="E70" s="10">
        <f>890000+(890000*0.2)</f>
        <v>1068000</v>
      </c>
      <c r="F70" s="61">
        <f t="shared" si="10"/>
        <v>0</v>
      </c>
      <c r="G70" s="36">
        <f t="shared" si="2"/>
        <v>0</v>
      </c>
      <c r="H70" s="60">
        <f t="shared" si="3"/>
        <v>0</v>
      </c>
      <c r="I70" s="37">
        <f t="shared" si="4"/>
        <v>0</v>
      </c>
      <c r="J70" s="38"/>
      <c r="K70" s="41"/>
      <c r="L70" s="61">
        <f t="shared" si="11"/>
        <v>0</v>
      </c>
      <c r="M70" s="36">
        <f t="shared" si="5"/>
        <v>0</v>
      </c>
      <c r="N70" s="36">
        <f t="shared" si="6"/>
        <v>0</v>
      </c>
      <c r="O70" s="37">
        <f t="shared" si="7"/>
        <v>0</v>
      </c>
      <c r="P70" s="153">
        <f t="shared" si="0"/>
        <v>0</v>
      </c>
      <c r="Q70" s="175">
        <f t="shared" si="8"/>
        <v>0</v>
      </c>
      <c r="R70" s="154">
        <f t="shared" si="1"/>
        <v>0</v>
      </c>
      <c r="S70" s="155">
        <f t="shared" si="9"/>
        <v>0</v>
      </c>
      <c r="V70" s="86"/>
    </row>
    <row r="71" spans="1:22" s="85" customFormat="1" ht="12" customHeight="1" hidden="1">
      <c r="A71" s="121">
        <f>'Златибор 2018'!A71</f>
        <v>66</v>
      </c>
      <c r="B71" s="93" t="str">
        <f>'Златибор 2018'!B71</f>
        <v>Набавка фото клопки</v>
      </c>
      <c r="C71" s="94" t="str">
        <f>'Златибор 2018'!C71</f>
        <v>ком.</v>
      </c>
      <c r="D71" s="46"/>
      <c r="E71" s="10">
        <v>50000</v>
      </c>
      <c r="F71" s="61">
        <f t="shared" si="10"/>
        <v>0</v>
      </c>
      <c r="G71" s="36">
        <f t="shared" si="2"/>
        <v>0</v>
      </c>
      <c r="H71" s="60">
        <f t="shared" si="3"/>
        <v>0</v>
      </c>
      <c r="I71" s="37">
        <f t="shared" si="4"/>
        <v>0</v>
      </c>
      <c r="J71" s="38"/>
      <c r="K71" s="41"/>
      <c r="L71" s="61">
        <f t="shared" si="11"/>
        <v>0</v>
      </c>
      <c r="M71" s="36">
        <f t="shared" si="5"/>
        <v>0</v>
      </c>
      <c r="N71" s="36">
        <f t="shared" si="6"/>
        <v>0</v>
      </c>
      <c r="O71" s="37">
        <f t="shared" si="7"/>
        <v>0</v>
      </c>
      <c r="P71" s="153">
        <f t="shared" si="0"/>
        <v>0</v>
      </c>
      <c r="Q71" s="175">
        <f t="shared" si="8"/>
        <v>0</v>
      </c>
      <c r="R71" s="154">
        <f t="shared" si="1"/>
        <v>0</v>
      </c>
      <c r="S71" s="155">
        <f t="shared" si="9"/>
        <v>0</v>
      </c>
      <c r="V71" s="86"/>
    </row>
    <row r="72" spans="1:22" s="85" customFormat="1" ht="12">
      <c r="A72" s="121">
        <f>'Златибор 2018'!A72</f>
        <v>67</v>
      </c>
      <c r="B72" s="93" t="str">
        <f>'Златибор 2018'!B72</f>
        <v>Регистрација возила</v>
      </c>
      <c r="C72" s="94" t="str">
        <f>'Златибор 2018'!C72</f>
        <v>ком.</v>
      </c>
      <c r="D72" s="46">
        <v>7</v>
      </c>
      <c r="E72" s="10">
        <v>30000</v>
      </c>
      <c r="F72" s="61">
        <f t="shared" si="10"/>
        <v>210000</v>
      </c>
      <c r="G72" s="36">
        <f t="shared" si="2"/>
        <v>63000</v>
      </c>
      <c r="H72" s="60">
        <f t="shared" si="3"/>
        <v>31500</v>
      </c>
      <c r="I72" s="37">
        <f t="shared" si="4"/>
        <v>115500.00000000001</v>
      </c>
      <c r="J72" s="46">
        <v>1</v>
      </c>
      <c r="K72" s="10">
        <v>30000</v>
      </c>
      <c r="L72" s="41">
        <f t="shared" si="11"/>
        <v>30000</v>
      </c>
      <c r="M72" s="36">
        <f t="shared" si="5"/>
        <v>9000</v>
      </c>
      <c r="N72" s="36">
        <f t="shared" si="6"/>
        <v>4500</v>
      </c>
      <c r="O72" s="37">
        <f t="shared" si="7"/>
        <v>16500</v>
      </c>
      <c r="P72" s="153">
        <f aca="true" t="shared" si="12" ref="P72:P111">G72+M72</f>
        <v>72000</v>
      </c>
      <c r="Q72" s="175">
        <f t="shared" si="8"/>
        <v>36000</v>
      </c>
      <c r="R72" s="154">
        <f t="shared" si="8"/>
        <v>132000</v>
      </c>
      <c r="S72" s="155">
        <f t="shared" si="9"/>
        <v>240000</v>
      </c>
      <c r="V72" s="86"/>
    </row>
    <row r="73" spans="1:22" s="85" customFormat="1" ht="12" customHeight="1" hidden="1">
      <c r="A73" s="121">
        <f>'Златибор 2018'!A73</f>
        <v>68</v>
      </c>
      <c r="B73" s="93" t="str">
        <f>'Златибор 2018'!B73</f>
        <v>Набавка лаптоп рачунара</v>
      </c>
      <c r="C73" s="94" t="str">
        <f>'Златибор 2018'!C73</f>
        <v>ком.</v>
      </c>
      <c r="D73" s="46"/>
      <c r="E73" s="10">
        <v>50000</v>
      </c>
      <c r="F73" s="61">
        <f aca="true" t="shared" si="13" ref="F73:F111">D73*E73</f>
        <v>0</v>
      </c>
      <c r="G73" s="36">
        <f t="shared" si="2"/>
        <v>0</v>
      </c>
      <c r="H73" s="60">
        <f t="shared" si="3"/>
        <v>0</v>
      </c>
      <c r="I73" s="37">
        <f t="shared" si="4"/>
        <v>0</v>
      </c>
      <c r="J73" s="38"/>
      <c r="K73" s="41"/>
      <c r="L73" s="61">
        <f aca="true" t="shared" si="14" ref="L73:L111">J73*K73</f>
        <v>0</v>
      </c>
      <c r="M73" s="36">
        <f t="shared" si="5"/>
        <v>0</v>
      </c>
      <c r="N73" s="36">
        <f t="shared" si="6"/>
        <v>0</v>
      </c>
      <c r="O73" s="37">
        <f t="shared" si="7"/>
        <v>0</v>
      </c>
      <c r="P73" s="153">
        <f t="shared" si="12"/>
        <v>0</v>
      </c>
      <c r="Q73" s="175">
        <f t="shared" si="8"/>
        <v>0</v>
      </c>
      <c r="R73" s="154">
        <f t="shared" si="8"/>
        <v>0</v>
      </c>
      <c r="S73" s="155">
        <f t="shared" si="9"/>
        <v>0</v>
      </c>
      <c r="V73" s="86"/>
    </row>
    <row r="74" spans="1:22" s="85" customFormat="1" ht="12" customHeight="1" hidden="1">
      <c r="A74" s="121">
        <f>'Златибор 2018'!A74</f>
        <v>69</v>
      </c>
      <c r="B74" s="93" t="str">
        <f>'Златибор 2018'!B74</f>
        <v>Набавка пројектора са сталком и платном</v>
      </c>
      <c r="C74" s="94" t="str">
        <f>'Златибор 2018'!C74</f>
        <v>ком.</v>
      </c>
      <c r="D74" s="46"/>
      <c r="E74" s="10">
        <v>75000</v>
      </c>
      <c r="F74" s="61">
        <f t="shared" si="13"/>
        <v>0</v>
      </c>
      <c r="G74" s="36">
        <f aca="true" t="shared" si="15" ref="G74:G111">F74*0.3</f>
        <v>0</v>
      </c>
      <c r="H74" s="60">
        <f aca="true" t="shared" si="16" ref="H74:H111">F74*0.15</f>
        <v>0</v>
      </c>
      <c r="I74" s="37">
        <f aca="true" t="shared" si="17" ref="I74:I111">F74*0.55</f>
        <v>0</v>
      </c>
      <c r="J74" s="38"/>
      <c r="K74" s="41"/>
      <c r="L74" s="61">
        <f t="shared" si="14"/>
        <v>0</v>
      </c>
      <c r="M74" s="36">
        <f aca="true" t="shared" si="18" ref="M74:M111">L74*0.3</f>
        <v>0</v>
      </c>
      <c r="N74" s="36">
        <f aca="true" t="shared" si="19" ref="N74:N111">L74*0.15</f>
        <v>0</v>
      </c>
      <c r="O74" s="37">
        <f aca="true" t="shared" si="20" ref="O74:O111">L74*0.55</f>
        <v>0</v>
      </c>
      <c r="P74" s="153">
        <f t="shared" si="12"/>
        <v>0</v>
      </c>
      <c r="Q74" s="175">
        <f aca="true" t="shared" si="21" ref="Q74:R111">N74+H74</f>
        <v>0</v>
      </c>
      <c r="R74" s="154">
        <f t="shared" si="21"/>
        <v>0</v>
      </c>
      <c r="S74" s="155">
        <f aca="true" t="shared" si="22" ref="S74:S111">P74+Q74+R74</f>
        <v>0</v>
      </c>
      <c r="V74" s="86"/>
    </row>
    <row r="75" spans="1:22" s="85" customFormat="1" ht="12" customHeight="1" hidden="1">
      <c r="A75" s="121">
        <f>'Златибор 2018'!A75</f>
        <v>70</v>
      </c>
      <c r="B75" s="93" t="str">
        <f>'Златибор 2018'!B75</f>
        <v>Набавка контејнера</v>
      </c>
      <c r="C75" s="94" t="str">
        <f>'Златибор 2018'!C75</f>
        <v>ком.</v>
      </c>
      <c r="D75" s="46"/>
      <c r="E75" s="10">
        <v>30000</v>
      </c>
      <c r="F75" s="61">
        <f t="shared" si="13"/>
        <v>0</v>
      </c>
      <c r="G75" s="36">
        <f t="shared" si="15"/>
        <v>0</v>
      </c>
      <c r="H75" s="60">
        <f t="shared" si="16"/>
        <v>0</v>
      </c>
      <c r="I75" s="37">
        <f t="shared" si="17"/>
        <v>0</v>
      </c>
      <c r="J75" s="38"/>
      <c r="K75" s="41"/>
      <c r="L75" s="61">
        <f t="shared" si="14"/>
        <v>0</v>
      </c>
      <c r="M75" s="36">
        <f t="shared" si="18"/>
        <v>0</v>
      </c>
      <c r="N75" s="36">
        <f t="shared" si="19"/>
        <v>0</v>
      </c>
      <c r="O75" s="37">
        <f t="shared" si="20"/>
        <v>0</v>
      </c>
      <c r="P75" s="153">
        <f t="shared" si="12"/>
        <v>0</v>
      </c>
      <c r="Q75" s="175">
        <f t="shared" si="21"/>
        <v>0</v>
      </c>
      <c r="R75" s="154">
        <f t="shared" si="21"/>
        <v>0</v>
      </c>
      <c r="S75" s="155">
        <f t="shared" si="22"/>
        <v>0</v>
      </c>
      <c r="V75" s="86"/>
    </row>
    <row r="76" spans="1:22" s="85" customFormat="1" ht="12" customHeight="1" hidden="1">
      <c r="A76" s="121">
        <f>'Златибор 2018'!A76</f>
        <v>71</v>
      </c>
      <c r="B76" s="93" t="str">
        <f>'Златибор 2018'!B76</f>
        <v>Набавка дрона</v>
      </c>
      <c r="C76" s="94" t="str">
        <f>'Златибор 2018'!C76</f>
        <v>ком.</v>
      </c>
      <c r="D76" s="46"/>
      <c r="E76" s="10">
        <v>100000</v>
      </c>
      <c r="F76" s="61">
        <f t="shared" si="13"/>
        <v>0</v>
      </c>
      <c r="G76" s="36">
        <f t="shared" si="15"/>
        <v>0</v>
      </c>
      <c r="H76" s="60">
        <f t="shared" si="16"/>
        <v>0</v>
      </c>
      <c r="I76" s="37">
        <f t="shared" si="17"/>
        <v>0</v>
      </c>
      <c r="J76" s="38"/>
      <c r="K76" s="41"/>
      <c r="L76" s="61">
        <f t="shared" si="14"/>
        <v>0</v>
      </c>
      <c r="M76" s="36">
        <f t="shared" si="18"/>
        <v>0</v>
      </c>
      <c r="N76" s="36">
        <f t="shared" si="19"/>
        <v>0</v>
      </c>
      <c r="O76" s="37">
        <f t="shared" si="20"/>
        <v>0</v>
      </c>
      <c r="P76" s="153">
        <f t="shared" si="12"/>
        <v>0</v>
      </c>
      <c r="Q76" s="175">
        <f t="shared" si="21"/>
        <v>0</v>
      </c>
      <c r="R76" s="154">
        <f t="shared" si="21"/>
        <v>0</v>
      </c>
      <c r="S76" s="155">
        <f t="shared" si="22"/>
        <v>0</v>
      </c>
      <c r="V76" s="86"/>
    </row>
    <row r="77" spans="1:22" s="85" customFormat="1" ht="12" customHeight="1" hidden="1">
      <c r="A77" s="121">
        <f>'Златибор 2018'!A77</f>
        <v>72</v>
      </c>
      <c r="B77" s="93" t="str">
        <f>'Златибор 2018'!B77</f>
        <v>Набавка моторних санки</v>
      </c>
      <c r="C77" s="94" t="str">
        <f>'Златибор 2018'!C77</f>
        <v>ком.</v>
      </c>
      <c r="D77" s="46"/>
      <c r="E77" s="10">
        <v>1500000</v>
      </c>
      <c r="F77" s="61">
        <f t="shared" si="13"/>
        <v>0</v>
      </c>
      <c r="G77" s="36">
        <f t="shared" si="15"/>
        <v>0</v>
      </c>
      <c r="H77" s="60">
        <f t="shared" si="16"/>
        <v>0</v>
      </c>
      <c r="I77" s="37">
        <f t="shared" si="17"/>
        <v>0</v>
      </c>
      <c r="J77" s="38"/>
      <c r="K77" s="41"/>
      <c r="L77" s="61">
        <f t="shared" si="14"/>
        <v>0</v>
      </c>
      <c r="M77" s="36">
        <f t="shared" si="18"/>
        <v>0</v>
      </c>
      <c r="N77" s="36">
        <f t="shared" si="19"/>
        <v>0</v>
      </c>
      <c r="O77" s="37">
        <f t="shared" si="20"/>
        <v>0</v>
      </c>
      <c r="P77" s="153">
        <f t="shared" si="12"/>
        <v>0</v>
      </c>
      <c r="Q77" s="175">
        <f t="shared" si="21"/>
        <v>0</v>
      </c>
      <c r="R77" s="154">
        <f t="shared" si="21"/>
        <v>0</v>
      </c>
      <c r="S77" s="155">
        <f t="shared" si="22"/>
        <v>0</v>
      </c>
      <c r="V77" s="86"/>
    </row>
    <row r="78" spans="1:22" s="85" customFormat="1" ht="12" customHeight="1" hidden="1">
      <c r="A78" s="121">
        <f>'Златибор 2018'!A78</f>
        <v>73</v>
      </c>
      <c r="B78" s="93" t="str">
        <f>'Златибор 2018'!B78</f>
        <v>Набавка квада</v>
      </c>
      <c r="C78" s="94" t="str">
        <f>'Златибор 2018'!C78</f>
        <v>ком.</v>
      </c>
      <c r="D78" s="46"/>
      <c r="E78" s="10">
        <v>1500000</v>
      </c>
      <c r="F78" s="61">
        <f t="shared" si="13"/>
        <v>0</v>
      </c>
      <c r="G78" s="36">
        <f t="shared" si="15"/>
        <v>0</v>
      </c>
      <c r="H78" s="60">
        <f t="shared" si="16"/>
        <v>0</v>
      </c>
      <c r="I78" s="37">
        <f t="shared" si="17"/>
        <v>0</v>
      </c>
      <c r="J78" s="38"/>
      <c r="K78" s="41"/>
      <c r="L78" s="61">
        <f t="shared" si="14"/>
        <v>0</v>
      </c>
      <c r="M78" s="36">
        <f t="shared" si="18"/>
        <v>0</v>
      </c>
      <c r="N78" s="36">
        <f t="shared" si="19"/>
        <v>0</v>
      </c>
      <c r="O78" s="37">
        <f t="shared" si="20"/>
        <v>0</v>
      </c>
      <c r="P78" s="153">
        <f t="shared" si="12"/>
        <v>0</v>
      </c>
      <c r="Q78" s="175">
        <f t="shared" si="21"/>
        <v>0</v>
      </c>
      <c r="R78" s="154">
        <f t="shared" si="21"/>
        <v>0</v>
      </c>
      <c r="S78" s="155">
        <f t="shared" si="22"/>
        <v>0</v>
      </c>
      <c r="V78" s="86"/>
    </row>
    <row r="79" spans="1:22" s="85" customFormat="1" ht="12" customHeight="1" hidden="1">
      <c r="A79" s="121">
        <f>'Златибор 2018'!A79</f>
        <v>74</v>
      </c>
      <c r="B79" s="93" t="str">
        <f>'Златибор 2018'!B79</f>
        <v>Набавка двогледа</v>
      </c>
      <c r="C79" s="94" t="str">
        <f>'Златибор 2018'!C79</f>
        <v>ком.</v>
      </c>
      <c r="D79" s="46"/>
      <c r="E79" s="10">
        <v>30000</v>
      </c>
      <c r="F79" s="61">
        <f t="shared" si="13"/>
        <v>0</v>
      </c>
      <c r="G79" s="36">
        <f t="shared" si="15"/>
        <v>0</v>
      </c>
      <c r="H79" s="60">
        <f t="shared" si="16"/>
        <v>0</v>
      </c>
      <c r="I79" s="37">
        <f t="shared" si="17"/>
        <v>0</v>
      </c>
      <c r="J79" s="38"/>
      <c r="K79" s="41"/>
      <c r="L79" s="61">
        <f t="shared" si="14"/>
        <v>0</v>
      </c>
      <c r="M79" s="36">
        <f t="shared" si="18"/>
        <v>0</v>
      </c>
      <c r="N79" s="36">
        <f t="shared" si="19"/>
        <v>0</v>
      </c>
      <c r="O79" s="37">
        <f t="shared" si="20"/>
        <v>0</v>
      </c>
      <c r="P79" s="153">
        <f t="shared" si="12"/>
        <v>0</v>
      </c>
      <c r="Q79" s="175">
        <f t="shared" si="21"/>
        <v>0</v>
      </c>
      <c r="R79" s="154">
        <f t="shared" si="21"/>
        <v>0</v>
      </c>
      <c r="S79" s="155">
        <f t="shared" si="22"/>
        <v>0</v>
      </c>
      <c r="V79" s="86"/>
    </row>
    <row r="80" spans="1:22" s="85" customFormat="1" ht="12" customHeight="1" hidden="1">
      <c r="A80" s="121">
        <f>'Златибор 2018'!A80</f>
        <v>75</v>
      </c>
      <c r="B80" s="93" t="str">
        <f>'Златибор 2018'!B80</f>
        <v>Набавка панорамских двогледа</v>
      </c>
      <c r="C80" s="94" t="str">
        <f>'Златибор 2018'!C80</f>
        <v>ком.</v>
      </c>
      <c r="D80" s="46"/>
      <c r="E80" s="10"/>
      <c r="F80" s="61">
        <f t="shared" si="13"/>
        <v>0</v>
      </c>
      <c r="G80" s="36">
        <f t="shared" si="15"/>
        <v>0</v>
      </c>
      <c r="H80" s="60">
        <f t="shared" si="16"/>
        <v>0</v>
      </c>
      <c r="I80" s="37">
        <f t="shared" si="17"/>
        <v>0</v>
      </c>
      <c r="J80" s="38"/>
      <c r="K80" s="41"/>
      <c r="L80" s="61">
        <f t="shared" si="14"/>
        <v>0</v>
      </c>
      <c r="M80" s="36">
        <f t="shared" si="18"/>
        <v>0</v>
      </c>
      <c r="N80" s="36">
        <f t="shared" si="19"/>
        <v>0</v>
      </c>
      <c r="O80" s="37">
        <f t="shared" si="20"/>
        <v>0</v>
      </c>
      <c r="P80" s="153">
        <f t="shared" si="12"/>
        <v>0</v>
      </c>
      <c r="Q80" s="175">
        <f t="shared" si="21"/>
        <v>0</v>
      </c>
      <c r="R80" s="154">
        <f t="shared" si="21"/>
        <v>0</v>
      </c>
      <c r="S80" s="155">
        <f t="shared" si="22"/>
        <v>0</v>
      </c>
      <c r="V80" s="86"/>
    </row>
    <row r="81" spans="1:22" s="85" customFormat="1" ht="12" customHeight="1" hidden="1">
      <c r="A81" s="121">
        <f>'Златибор 2018'!A81</f>
        <v>76</v>
      </c>
      <c r="B81" s="93" t="str">
        <f>'Златибор 2018'!B81</f>
        <v>Набавка двогледа за ноћно осматрање</v>
      </c>
      <c r="C81" s="94" t="str">
        <f>'Златибор 2018'!C81</f>
        <v>ком.</v>
      </c>
      <c r="D81" s="46"/>
      <c r="E81" s="10">
        <v>150000</v>
      </c>
      <c r="F81" s="61">
        <f t="shared" si="13"/>
        <v>0</v>
      </c>
      <c r="G81" s="36">
        <f t="shared" si="15"/>
        <v>0</v>
      </c>
      <c r="H81" s="60">
        <f t="shared" si="16"/>
        <v>0</v>
      </c>
      <c r="I81" s="37">
        <f t="shared" si="17"/>
        <v>0</v>
      </c>
      <c r="J81" s="38"/>
      <c r="K81" s="41"/>
      <c r="L81" s="61">
        <f t="shared" si="14"/>
        <v>0</v>
      </c>
      <c r="M81" s="36">
        <f t="shared" si="18"/>
        <v>0</v>
      </c>
      <c r="N81" s="36">
        <f t="shared" si="19"/>
        <v>0</v>
      </c>
      <c r="O81" s="37">
        <f t="shared" si="20"/>
        <v>0</v>
      </c>
      <c r="P81" s="153">
        <f t="shared" si="12"/>
        <v>0</v>
      </c>
      <c r="Q81" s="175">
        <f t="shared" si="21"/>
        <v>0</v>
      </c>
      <c r="R81" s="154">
        <f t="shared" si="21"/>
        <v>0</v>
      </c>
      <c r="S81" s="155">
        <f t="shared" si="22"/>
        <v>0</v>
      </c>
      <c r="V81" s="86"/>
    </row>
    <row r="82" spans="1:22" s="85" customFormat="1" ht="12" customHeight="1" hidden="1">
      <c r="A82" s="121">
        <f>'Златибор 2018'!A82</f>
        <v>77</v>
      </c>
      <c r="B82" s="93" t="str">
        <f>'Златибор 2018'!B82</f>
        <v>Набавка фотоапарата</v>
      </c>
      <c r="C82" s="94" t="str">
        <f>'Златибор 2018'!C82</f>
        <v>ком.</v>
      </c>
      <c r="D82" s="46"/>
      <c r="E82" s="10">
        <v>92500</v>
      </c>
      <c r="F82" s="61">
        <f t="shared" si="13"/>
        <v>0</v>
      </c>
      <c r="G82" s="36">
        <f t="shared" si="15"/>
        <v>0</v>
      </c>
      <c r="H82" s="60">
        <f t="shared" si="16"/>
        <v>0</v>
      </c>
      <c r="I82" s="37">
        <f t="shared" si="17"/>
        <v>0</v>
      </c>
      <c r="J82" s="38"/>
      <c r="K82" s="41"/>
      <c r="L82" s="61">
        <f t="shared" si="14"/>
        <v>0</v>
      </c>
      <c r="M82" s="36">
        <f t="shared" si="18"/>
        <v>0</v>
      </c>
      <c r="N82" s="36">
        <f t="shared" si="19"/>
        <v>0</v>
      </c>
      <c r="O82" s="37">
        <f t="shared" si="20"/>
        <v>0</v>
      </c>
      <c r="P82" s="153">
        <f t="shared" si="12"/>
        <v>0</v>
      </c>
      <c r="Q82" s="175">
        <f t="shared" si="21"/>
        <v>0</v>
      </c>
      <c r="R82" s="154">
        <f t="shared" si="21"/>
        <v>0</v>
      </c>
      <c r="S82" s="155">
        <f t="shared" si="22"/>
        <v>0</v>
      </c>
      <c r="V82" s="86"/>
    </row>
    <row r="83" spans="1:22" s="85" customFormat="1" ht="12" customHeight="1" hidden="1">
      <c r="A83" s="121">
        <f>'Златибор 2018'!A83</f>
        <v>78</v>
      </c>
      <c r="B83" s="93" t="str">
        <f>'Златибор 2018'!B83</f>
        <v>Изградња високих осматрачница</v>
      </c>
      <c r="C83" s="94" t="str">
        <f>'Златибор 2018'!C83</f>
        <v>ком.</v>
      </c>
      <c r="D83" s="46"/>
      <c r="E83" s="10">
        <v>240000</v>
      </c>
      <c r="F83" s="61">
        <f t="shared" si="13"/>
        <v>0</v>
      </c>
      <c r="G83" s="36">
        <f t="shared" si="15"/>
        <v>0</v>
      </c>
      <c r="H83" s="60">
        <f t="shared" si="16"/>
        <v>0</v>
      </c>
      <c r="I83" s="37">
        <f t="shared" si="17"/>
        <v>0</v>
      </c>
      <c r="J83" s="38"/>
      <c r="K83" s="41"/>
      <c r="L83" s="61">
        <f t="shared" si="14"/>
        <v>0</v>
      </c>
      <c r="M83" s="36">
        <f t="shared" si="18"/>
        <v>0</v>
      </c>
      <c r="N83" s="36">
        <f t="shared" si="19"/>
        <v>0</v>
      </c>
      <c r="O83" s="37">
        <f t="shared" si="20"/>
        <v>0</v>
      </c>
      <c r="P83" s="153">
        <f t="shared" si="12"/>
        <v>0</v>
      </c>
      <c r="Q83" s="175">
        <f t="shared" si="21"/>
        <v>0</v>
      </c>
      <c r="R83" s="154">
        <f t="shared" si="21"/>
        <v>0</v>
      </c>
      <c r="S83" s="155">
        <f t="shared" si="22"/>
        <v>0</v>
      </c>
      <c r="V83" s="86"/>
    </row>
    <row r="84" spans="1:22" s="85" customFormat="1" ht="12">
      <c r="A84" s="121">
        <f>'Златибор 2018'!A84</f>
        <v>79</v>
      </c>
      <c r="B84" s="93" t="str">
        <f>'Златибор 2018'!B84</f>
        <v>Изградња чека</v>
      </c>
      <c r="C84" s="94" t="str">
        <f>'Златибор 2018'!C84</f>
        <v>ком.</v>
      </c>
      <c r="D84" s="46">
        <v>1</v>
      </c>
      <c r="E84" s="10">
        <v>170000</v>
      </c>
      <c r="F84" s="61">
        <f t="shared" si="13"/>
        <v>170000</v>
      </c>
      <c r="G84" s="36">
        <f t="shared" si="15"/>
        <v>51000</v>
      </c>
      <c r="H84" s="60">
        <f t="shared" si="16"/>
        <v>25500</v>
      </c>
      <c r="I84" s="37">
        <f t="shared" si="17"/>
        <v>93500.00000000001</v>
      </c>
      <c r="J84" s="38"/>
      <c r="K84" s="41"/>
      <c r="L84" s="61">
        <f t="shared" si="14"/>
        <v>0</v>
      </c>
      <c r="M84" s="36">
        <f t="shared" si="18"/>
        <v>0</v>
      </c>
      <c r="N84" s="36">
        <f t="shared" si="19"/>
        <v>0</v>
      </c>
      <c r="O84" s="37">
        <f t="shared" si="20"/>
        <v>0</v>
      </c>
      <c r="P84" s="153">
        <f t="shared" si="12"/>
        <v>51000</v>
      </c>
      <c r="Q84" s="175">
        <f t="shared" si="21"/>
        <v>25500</v>
      </c>
      <c r="R84" s="154">
        <f t="shared" si="21"/>
        <v>93500.00000000001</v>
      </c>
      <c r="S84" s="155">
        <f t="shared" si="22"/>
        <v>170000</v>
      </c>
      <c r="V84" s="86"/>
    </row>
    <row r="85" spans="1:22" s="85" customFormat="1" ht="12">
      <c r="A85" s="121">
        <f>'Златибор 2018'!A85</f>
        <v>80</v>
      </c>
      <c r="B85" s="93" t="str">
        <f>'Златибор 2018'!B85</f>
        <v>Активности на одношењу смећа</v>
      </c>
      <c r="C85" s="94" t="str">
        <f>'Златибор 2018'!C85</f>
        <v>ком.</v>
      </c>
      <c r="D85" s="46">
        <v>1</v>
      </c>
      <c r="E85" s="10">
        <v>100000</v>
      </c>
      <c r="F85" s="61">
        <f t="shared" si="13"/>
        <v>100000</v>
      </c>
      <c r="G85" s="36">
        <f t="shared" si="15"/>
        <v>30000</v>
      </c>
      <c r="H85" s="60">
        <f t="shared" si="16"/>
        <v>15000</v>
      </c>
      <c r="I85" s="37">
        <f t="shared" si="17"/>
        <v>55000.00000000001</v>
      </c>
      <c r="J85" s="38"/>
      <c r="K85" s="41"/>
      <c r="L85" s="61">
        <f t="shared" si="14"/>
        <v>0</v>
      </c>
      <c r="M85" s="36">
        <f t="shared" si="18"/>
        <v>0</v>
      </c>
      <c r="N85" s="36">
        <f t="shared" si="19"/>
        <v>0</v>
      </c>
      <c r="O85" s="37">
        <f t="shared" si="20"/>
        <v>0</v>
      </c>
      <c r="P85" s="153">
        <f t="shared" si="12"/>
        <v>30000</v>
      </c>
      <c r="Q85" s="175">
        <f t="shared" si="21"/>
        <v>15000</v>
      </c>
      <c r="R85" s="154">
        <f t="shared" si="21"/>
        <v>55000.00000000001</v>
      </c>
      <c r="S85" s="155">
        <f t="shared" si="22"/>
        <v>100000</v>
      </c>
      <c r="V85" s="86"/>
    </row>
    <row r="86" spans="1:22" s="85" customFormat="1" ht="12" customHeight="1" hidden="1">
      <c r="A86" s="121">
        <f>'Златибор 2018'!A86</f>
        <v>81</v>
      </c>
      <c r="B86" s="93" t="str">
        <f>'Златибор 2018'!B86</f>
        <v>Набавка батеријских лампи</v>
      </c>
      <c r="C86" s="94" t="str">
        <f>'Златибор 2018'!C86</f>
        <v>ком.</v>
      </c>
      <c r="D86" s="46"/>
      <c r="E86" s="10">
        <v>15000</v>
      </c>
      <c r="F86" s="61">
        <f t="shared" si="13"/>
        <v>0</v>
      </c>
      <c r="G86" s="36">
        <f t="shared" si="15"/>
        <v>0</v>
      </c>
      <c r="H86" s="60">
        <f t="shared" si="16"/>
        <v>0</v>
      </c>
      <c r="I86" s="37">
        <f t="shared" si="17"/>
        <v>0</v>
      </c>
      <c r="J86" s="38"/>
      <c r="K86" s="41"/>
      <c r="L86" s="61">
        <f t="shared" si="14"/>
        <v>0</v>
      </c>
      <c r="M86" s="36">
        <f t="shared" si="18"/>
        <v>0</v>
      </c>
      <c r="N86" s="36">
        <f t="shared" si="19"/>
        <v>0</v>
      </c>
      <c r="O86" s="37">
        <f t="shared" si="20"/>
        <v>0</v>
      </c>
      <c r="P86" s="153">
        <f t="shared" si="12"/>
        <v>0</v>
      </c>
      <c r="Q86" s="175">
        <f t="shared" si="21"/>
        <v>0</v>
      </c>
      <c r="R86" s="154">
        <f t="shared" si="21"/>
        <v>0</v>
      </c>
      <c r="S86" s="155">
        <f t="shared" si="22"/>
        <v>0</v>
      </c>
      <c r="V86" s="86"/>
    </row>
    <row r="87" spans="1:22" s="85" customFormat="1" ht="12" customHeight="1" hidden="1">
      <c r="A87" s="121">
        <f>'Златибор 2018'!A87</f>
        <v>82</v>
      </c>
      <c r="B87" s="93" t="str">
        <f>'Златибор 2018'!B87</f>
        <v>Набавка GPS уређаја</v>
      </c>
      <c r="C87" s="94" t="str">
        <f>'Златибор 2018'!C87</f>
        <v>ком.</v>
      </c>
      <c r="D87" s="46"/>
      <c r="E87" s="10">
        <v>80000</v>
      </c>
      <c r="F87" s="61">
        <f t="shared" si="13"/>
        <v>0</v>
      </c>
      <c r="G87" s="36">
        <f t="shared" si="15"/>
        <v>0</v>
      </c>
      <c r="H87" s="60">
        <f t="shared" si="16"/>
        <v>0</v>
      </c>
      <c r="I87" s="37">
        <f t="shared" si="17"/>
        <v>0</v>
      </c>
      <c r="J87" s="38"/>
      <c r="K87" s="41"/>
      <c r="L87" s="61">
        <f t="shared" si="14"/>
        <v>0</v>
      </c>
      <c r="M87" s="36">
        <f t="shared" si="18"/>
        <v>0</v>
      </c>
      <c r="N87" s="36">
        <f t="shared" si="19"/>
        <v>0</v>
      </c>
      <c r="O87" s="37">
        <f t="shared" si="20"/>
        <v>0</v>
      </c>
      <c r="P87" s="153">
        <f t="shared" si="12"/>
        <v>0</v>
      </c>
      <c r="Q87" s="175">
        <f t="shared" si="21"/>
        <v>0</v>
      </c>
      <c r="R87" s="154">
        <f t="shared" si="21"/>
        <v>0</v>
      </c>
      <c r="S87" s="155">
        <f t="shared" si="22"/>
        <v>0</v>
      </c>
      <c r="V87" s="86"/>
    </row>
    <row r="88" spans="1:22" s="85" customFormat="1" ht="12" customHeight="1" hidden="1">
      <c r="A88" s="121">
        <f>'Златибор 2018'!A88</f>
        <v>83</v>
      </c>
      <c r="B88" s="93" t="str">
        <f>'Златибор 2018'!B88</f>
        <v>Пројекти и радови на реконструкцији старих воденица, ваљарица и сл.</v>
      </c>
      <c r="C88" s="94" t="str">
        <f>'Златибор 2018'!C88</f>
        <v>ком.</v>
      </c>
      <c r="D88" s="46"/>
      <c r="E88" s="10">
        <v>2000000</v>
      </c>
      <c r="F88" s="61">
        <f t="shared" si="13"/>
        <v>0</v>
      </c>
      <c r="G88" s="36">
        <f t="shared" si="15"/>
        <v>0</v>
      </c>
      <c r="H88" s="60">
        <f t="shared" si="16"/>
        <v>0</v>
      </c>
      <c r="I88" s="37">
        <f t="shared" si="17"/>
        <v>0</v>
      </c>
      <c r="J88" s="38"/>
      <c r="K88" s="41"/>
      <c r="L88" s="61">
        <f t="shared" si="14"/>
        <v>0</v>
      </c>
      <c r="M88" s="36">
        <f t="shared" si="18"/>
        <v>0</v>
      </c>
      <c r="N88" s="36">
        <f t="shared" si="19"/>
        <v>0</v>
      </c>
      <c r="O88" s="37">
        <f t="shared" si="20"/>
        <v>0</v>
      </c>
      <c r="P88" s="153">
        <f t="shared" si="12"/>
        <v>0</v>
      </c>
      <c r="Q88" s="175">
        <f t="shared" si="21"/>
        <v>0</v>
      </c>
      <c r="R88" s="154">
        <f t="shared" si="21"/>
        <v>0</v>
      </c>
      <c r="S88" s="155">
        <f t="shared" si="22"/>
        <v>0</v>
      </c>
      <c r="V88" s="86"/>
    </row>
    <row r="89" spans="1:22" s="85" customFormat="1" ht="12" customHeight="1" hidden="1">
      <c r="A89" s="121">
        <f>'Златибор 2018'!A89</f>
        <v>84</v>
      </c>
      <c r="B89" s="93" t="str">
        <f>'Златибор 2018'!B89</f>
        <v>Изгдадња дрвеног моста</v>
      </c>
      <c r="C89" s="94" t="str">
        <f>'Златибор 2018'!C89</f>
        <v>м</v>
      </c>
      <c r="D89" s="46"/>
      <c r="E89" s="10">
        <v>12200</v>
      </c>
      <c r="F89" s="61">
        <f t="shared" si="13"/>
        <v>0</v>
      </c>
      <c r="G89" s="36">
        <f t="shared" si="15"/>
        <v>0</v>
      </c>
      <c r="H89" s="60">
        <f t="shared" si="16"/>
        <v>0</v>
      </c>
      <c r="I89" s="37">
        <f t="shared" si="17"/>
        <v>0</v>
      </c>
      <c r="J89" s="38"/>
      <c r="K89" s="41"/>
      <c r="L89" s="61">
        <f t="shared" si="14"/>
        <v>0</v>
      </c>
      <c r="M89" s="36">
        <f t="shared" si="18"/>
        <v>0</v>
      </c>
      <c r="N89" s="36">
        <f t="shared" si="19"/>
        <v>0</v>
      </c>
      <c r="O89" s="37">
        <f t="shared" si="20"/>
        <v>0</v>
      </c>
      <c r="P89" s="153">
        <f t="shared" si="12"/>
        <v>0</v>
      </c>
      <c r="Q89" s="175">
        <f t="shared" si="21"/>
        <v>0</v>
      </c>
      <c r="R89" s="154">
        <f t="shared" si="21"/>
        <v>0</v>
      </c>
      <c r="S89" s="155">
        <f t="shared" si="22"/>
        <v>0</v>
      </c>
      <c r="V89" s="86"/>
    </row>
    <row r="90" spans="1:22" s="85" customFormat="1" ht="12">
      <c r="A90" s="121">
        <f>'Златибор 2018'!A90</f>
        <v>85</v>
      </c>
      <c r="B90" s="93" t="str">
        <f>'Златибор 2018'!B90</f>
        <v>Откуп старих предмета за формирање изложбене збирке</v>
      </c>
      <c r="C90" s="94" t="str">
        <f>'Златибор 2018'!C90</f>
        <v>ком.</v>
      </c>
      <c r="D90" s="46">
        <v>1</v>
      </c>
      <c r="E90" s="10">
        <v>100000</v>
      </c>
      <c r="F90" s="61">
        <f t="shared" si="13"/>
        <v>100000</v>
      </c>
      <c r="G90" s="36">
        <f t="shared" si="15"/>
        <v>30000</v>
      </c>
      <c r="H90" s="60">
        <f t="shared" si="16"/>
        <v>15000</v>
      </c>
      <c r="I90" s="37">
        <f t="shared" si="17"/>
        <v>55000.00000000001</v>
      </c>
      <c r="J90" s="38"/>
      <c r="K90" s="41"/>
      <c r="L90" s="61">
        <f t="shared" si="14"/>
        <v>0</v>
      </c>
      <c r="M90" s="36">
        <f t="shared" si="18"/>
        <v>0</v>
      </c>
      <c r="N90" s="36">
        <f t="shared" si="19"/>
        <v>0</v>
      </c>
      <c r="O90" s="37">
        <f t="shared" si="20"/>
        <v>0</v>
      </c>
      <c r="P90" s="153">
        <f t="shared" si="12"/>
        <v>30000</v>
      </c>
      <c r="Q90" s="175">
        <f t="shared" si="21"/>
        <v>15000</v>
      </c>
      <c r="R90" s="154">
        <f t="shared" si="21"/>
        <v>55000.00000000001</v>
      </c>
      <c r="S90" s="155">
        <f t="shared" si="22"/>
        <v>100000</v>
      </c>
      <c r="V90" s="86"/>
    </row>
    <row r="91" spans="1:22" s="85" customFormat="1" ht="12" customHeight="1" hidden="1">
      <c r="A91" s="121">
        <f>'Златибор 2018'!A91</f>
        <v>86</v>
      </c>
      <c r="B91" s="93" t="str">
        <f>'Златибор 2018'!B91</f>
        <v>Набавка тримера за траву</v>
      </c>
      <c r="C91" s="94" t="str">
        <f>'Златибор 2018'!C91</f>
        <v>ком.</v>
      </c>
      <c r="D91" s="46"/>
      <c r="E91" s="10">
        <v>80000</v>
      </c>
      <c r="F91" s="61">
        <f t="shared" si="13"/>
        <v>0</v>
      </c>
      <c r="G91" s="36">
        <f t="shared" si="15"/>
        <v>0</v>
      </c>
      <c r="H91" s="60">
        <f t="shared" si="16"/>
        <v>0</v>
      </c>
      <c r="I91" s="37">
        <f t="shared" si="17"/>
        <v>0</v>
      </c>
      <c r="J91" s="38"/>
      <c r="K91" s="41"/>
      <c r="L91" s="61">
        <f t="shared" si="14"/>
        <v>0</v>
      </c>
      <c r="M91" s="36">
        <f t="shared" si="18"/>
        <v>0</v>
      </c>
      <c r="N91" s="36">
        <f t="shared" si="19"/>
        <v>0</v>
      </c>
      <c r="O91" s="37">
        <f t="shared" si="20"/>
        <v>0</v>
      </c>
      <c r="P91" s="153">
        <f t="shared" si="12"/>
        <v>0</v>
      </c>
      <c r="Q91" s="175">
        <f t="shared" si="21"/>
        <v>0</v>
      </c>
      <c r="R91" s="154">
        <f t="shared" si="21"/>
        <v>0</v>
      </c>
      <c r="S91" s="155">
        <f t="shared" si="22"/>
        <v>0</v>
      </c>
      <c r="V91" s="86"/>
    </row>
    <row r="92" spans="1:22" s="85" customFormat="1" ht="12" customHeight="1" hidden="1">
      <c r="A92" s="121">
        <f>'Златибор 2018'!A92</f>
        <v>87</v>
      </c>
      <c r="B92" s="93" t="str">
        <f>'Златибор 2018'!B92</f>
        <v>Набавка штампача са скенером</v>
      </c>
      <c r="C92" s="94" t="str">
        <f>'Златибор 2018'!C92</f>
        <v>ком.</v>
      </c>
      <c r="D92" s="46"/>
      <c r="E92" s="10">
        <v>50000</v>
      </c>
      <c r="F92" s="61">
        <f t="shared" si="13"/>
        <v>0</v>
      </c>
      <c r="G92" s="36">
        <f t="shared" si="15"/>
        <v>0</v>
      </c>
      <c r="H92" s="60">
        <f t="shared" si="16"/>
        <v>0</v>
      </c>
      <c r="I92" s="37">
        <f t="shared" si="17"/>
        <v>0</v>
      </c>
      <c r="J92" s="38"/>
      <c r="K92" s="41"/>
      <c r="L92" s="61">
        <f t="shared" si="14"/>
        <v>0</v>
      </c>
      <c r="M92" s="36">
        <f t="shared" si="18"/>
        <v>0</v>
      </c>
      <c r="N92" s="36">
        <f t="shared" si="19"/>
        <v>0</v>
      </c>
      <c r="O92" s="37">
        <f t="shared" si="20"/>
        <v>0</v>
      </c>
      <c r="P92" s="153">
        <f t="shared" si="12"/>
        <v>0</v>
      </c>
      <c r="Q92" s="175">
        <f t="shared" si="21"/>
        <v>0</v>
      </c>
      <c r="R92" s="154">
        <f t="shared" si="21"/>
        <v>0</v>
      </c>
      <c r="S92" s="155">
        <f t="shared" si="22"/>
        <v>0</v>
      </c>
      <c r="V92" s="86"/>
    </row>
    <row r="93" spans="1:22" s="85" customFormat="1" ht="12">
      <c r="A93" s="121">
        <f>'Златибор 2018'!A93</f>
        <v>88</v>
      </c>
      <c r="B93" s="93" t="str">
        <f>'Златибор 2018'!B93</f>
        <v>Набавка геодетских радова</v>
      </c>
      <c r="C93" s="94" t="str">
        <f>'Златибор 2018'!C93</f>
        <v>ком.</v>
      </c>
      <c r="D93" s="46">
        <v>1</v>
      </c>
      <c r="E93" s="10">
        <v>100000</v>
      </c>
      <c r="F93" s="61">
        <f t="shared" si="13"/>
        <v>100000</v>
      </c>
      <c r="G93" s="36">
        <f t="shared" si="15"/>
        <v>30000</v>
      </c>
      <c r="H93" s="60">
        <f t="shared" si="16"/>
        <v>15000</v>
      </c>
      <c r="I93" s="37">
        <f t="shared" si="17"/>
        <v>55000.00000000001</v>
      </c>
      <c r="J93" s="38"/>
      <c r="K93" s="41"/>
      <c r="L93" s="61">
        <f t="shared" si="14"/>
        <v>0</v>
      </c>
      <c r="M93" s="36">
        <f t="shared" si="18"/>
        <v>0</v>
      </c>
      <c r="N93" s="36">
        <f t="shared" si="19"/>
        <v>0</v>
      </c>
      <c r="O93" s="37">
        <f t="shared" si="20"/>
        <v>0</v>
      </c>
      <c r="P93" s="153">
        <f t="shared" si="12"/>
        <v>30000</v>
      </c>
      <c r="Q93" s="175">
        <f t="shared" si="21"/>
        <v>15000</v>
      </c>
      <c r="R93" s="154">
        <f t="shared" si="21"/>
        <v>55000.00000000001</v>
      </c>
      <c r="S93" s="155">
        <f t="shared" si="22"/>
        <v>100000</v>
      </c>
      <c r="V93" s="86"/>
    </row>
    <row r="94" spans="1:22" s="85" customFormat="1" ht="12" customHeight="1" hidden="1">
      <c r="A94" s="121">
        <f>'Златибор 2018'!A94</f>
        <v>89</v>
      </c>
      <c r="B94" s="93" t="str">
        <f>'Златибор 2018'!B94</f>
        <v>Трошкови израде основа газдовања шумама</v>
      </c>
      <c r="C94" s="94" t="str">
        <f>'Златибор 2018'!C94</f>
        <v>ком.</v>
      </c>
      <c r="D94" s="46"/>
      <c r="E94" s="10"/>
      <c r="F94" s="61">
        <f t="shared" si="13"/>
        <v>0</v>
      </c>
      <c r="G94" s="36">
        <f t="shared" si="15"/>
        <v>0</v>
      </c>
      <c r="H94" s="60">
        <f t="shared" si="16"/>
        <v>0</v>
      </c>
      <c r="I94" s="37">
        <f t="shared" si="17"/>
        <v>0</v>
      </c>
      <c r="J94" s="38"/>
      <c r="K94" s="41"/>
      <c r="L94" s="61">
        <f t="shared" si="14"/>
        <v>0</v>
      </c>
      <c r="M94" s="36">
        <f t="shared" si="18"/>
        <v>0</v>
      </c>
      <c r="N94" s="36">
        <f t="shared" si="19"/>
        <v>0</v>
      </c>
      <c r="O94" s="37">
        <f t="shared" si="20"/>
        <v>0</v>
      </c>
      <c r="P94" s="153">
        <f t="shared" si="12"/>
        <v>0</v>
      </c>
      <c r="Q94" s="175">
        <f t="shared" si="21"/>
        <v>0</v>
      </c>
      <c r="R94" s="154">
        <f t="shared" si="21"/>
        <v>0</v>
      </c>
      <c r="S94" s="155">
        <f t="shared" si="22"/>
        <v>0</v>
      </c>
      <c r="V94" s="86"/>
    </row>
    <row r="95" spans="1:22" s="85" customFormat="1" ht="12" customHeight="1" hidden="1">
      <c r="A95" s="121"/>
      <c r="B95" s="93"/>
      <c r="C95" s="94"/>
      <c r="D95" s="46"/>
      <c r="E95" s="70"/>
      <c r="F95" s="61">
        <f t="shared" si="13"/>
        <v>0</v>
      </c>
      <c r="G95" s="36">
        <f t="shared" si="15"/>
        <v>0</v>
      </c>
      <c r="H95" s="60">
        <f t="shared" si="16"/>
        <v>0</v>
      </c>
      <c r="I95" s="37">
        <f t="shared" si="17"/>
        <v>0</v>
      </c>
      <c r="J95" s="38"/>
      <c r="K95" s="41"/>
      <c r="L95" s="61">
        <f t="shared" si="14"/>
        <v>0</v>
      </c>
      <c r="M95" s="36">
        <f t="shared" si="18"/>
        <v>0</v>
      </c>
      <c r="N95" s="36">
        <f t="shared" si="19"/>
        <v>0</v>
      </c>
      <c r="O95" s="37">
        <f t="shared" si="20"/>
        <v>0</v>
      </c>
      <c r="P95" s="153">
        <f t="shared" si="12"/>
        <v>0</v>
      </c>
      <c r="Q95" s="175">
        <f t="shared" si="21"/>
        <v>0</v>
      </c>
      <c r="R95" s="154">
        <f t="shared" si="21"/>
        <v>0</v>
      </c>
      <c r="S95" s="155">
        <f t="shared" si="22"/>
        <v>0</v>
      </c>
      <c r="V95" s="86"/>
    </row>
    <row r="96" spans="1:22" s="85" customFormat="1" ht="12" customHeight="1" hidden="1">
      <c r="A96" s="121"/>
      <c r="B96" s="93"/>
      <c r="C96" s="94"/>
      <c r="D96" s="46"/>
      <c r="E96" s="70"/>
      <c r="F96" s="61">
        <f t="shared" si="13"/>
        <v>0</v>
      </c>
      <c r="G96" s="36">
        <f t="shared" si="15"/>
        <v>0</v>
      </c>
      <c r="H96" s="60">
        <f t="shared" si="16"/>
        <v>0</v>
      </c>
      <c r="I96" s="37">
        <f t="shared" si="17"/>
        <v>0</v>
      </c>
      <c r="J96" s="38"/>
      <c r="K96" s="41"/>
      <c r="L96" s="61">
        <f t="shared" si="14"/>
        <v>0</v>
      </c>
      <c r="M96" s="130">
        <f t="shared" si="18"/>
        <v>0</v>
      </c>
      <c r="N96" s="36">
        <f t="shared" si="19"/>
        <v>0</v>
      </c>
      <c r="O96" s="37">
        <f t="shared" si="20"/>
        <v>0</v>
      </c>
      <c r="P96" s="153">
        <f t="shared" si="12"/>
        <v>0</v>
      </c>
      <c r="Q96" s="175">
        <f t="shared" si="21"/>
        <v>0</v>
      </c>
      <c r="R96" s="154">
        <f t="shared" si="21"/>
        <v>0</v>
      </c>
      <c r="S96" s="155">
        <f t="shared" si="22"/>
        <v>0</v>
      </c>
      <c r="V96" s="86"/>
    </row>
    <row r="97" spans="1:22" s="85" customFormat="1" ht="12" customHeight="1" hidden="1">
      <c r="A97" s="121"/>
      <c r="B97" s="93"/>
      <c r="C97" s="94"/>
      <c r="D97" s="45"/>
      <c r="E97" s="70"/>
      <c r="F97" s="61">
        <f t="shared" si="13"/>
        <v>0</v>
      </c>
      <c r="G97" s="36">
        <f t="shared" si="15"/>
        <v>0</v>
      </c>
      <c r="H97" s="60">
        <f t="shared" si="16"/>
        <v>0</v>
      </c>
      <c r="I97" s="37">
        <f t="shared" si="17"/>
        <v>0</v>
      </c>
      <c r="J97" s="35"/>
      <c r="K97" s="36"/>
      <c r="L97" s="60">
        <f t="shared" si="14"/>
        <v>0</v>
      </c>
      <c r="M97" s="130">
        <f t="shared" si="18"/>
        <v>0</v>
      </c>
      <c r="N97" s="36">
        <f t="shared" si="19"/>
        <v>0</v>
      </c>
      <c r="O97" s="37">
        <f t="shared" si="20"/>
        <v>0</v>
      </c>
      <c r="P97" s="153">
        <f t="shared" si="12"/>
        <v>0</v>
      </c>
      <c r="Q97" s="175">
        <f t="shared" si="21"/>
        <v>0</v>
      </c>
      <c r="R97" s="154">
        <f t="shared" si="21"/>
        <v>0</v>
      </c>
      <c r="S97" s="155">
        <f t="shared" si="22"/>
        <v>0</v>
      </c>
      <c r="V97" s="86"/>
    </row>
    <row r="98" spans="1:22" s="85" customFormat="1" ht="12" customHeight="1" hidden="1">
      <c r="A98" s="121"/>
      <c r="B98" s="93"/>
      <c r="C98" s="94"/>
      <c r="D98" s="45"/>
      <c r="E98" s="70"/>
      <c r="F98" s="61">
        <f t="shared" si="13"/>
        <v>0</v>
      </c>
      <c r="G98" s="36">
        <f t="shared" si="15"/>
        <v>0</v>
      </c>
      <c r="H98" s="60">
        <f t="shared" si="16"/>
        <v>0</v>
      </c>
      <c r="I98" s="37">
        <f t="shared" si="17"/>
        <v>0</v>
      </c>
      <c r="J98" s="35"/>
      <c r="K98" s="36"/>
      <c r="L98" s="60">
        <f t="shared" si="14"/>
        <v>0</v>
      </c>
      <c r="M98" s="130">
        <f t="shared" si="18"/>
        <v>0</v>
      </c>
      <c r="N98" s="36">
        <f t="shared" si="19"/>
        <v>0</v>
      </c>
      <c r="O98" s="37">
        <f t="shared" si="20"/>
        <v>0</v>
      </c>
      <c r="P98" s="153">
        <f t="shared" si="12"/>
        <v>0</v>
      </c>
      <c r="Q98" s="175">
        <f t="shared" si="21"/>
        <v>0</v>
      </c>
      <c r="R98" s="154">
        <f t="shared" si="21"/>
        <v>0</v>
      </c>
      <c r="S98" s="155">
        <f t="shared" si="22"/>
        <v>0</v>
      </c>
      <c r="V98" s="86"/>
    </row>
    <row r="99" spans="1:22" s="85" customFormat="1" ht="12" customHeight="1" hidden="1">
      <c r="A99" s="121"/>
      <c r="B99" s="93"/>
      <c r="C99" s="94"/>
      <c r="D99" s="45"/>
      <c r="E99" s="70"/>
      <c r="F99" s="61">
        <f t="shared" si="13"/>
        <v>0</v>
      </c>
      <c r="G99" s="36">
        <f t="shared" si="15"/>
        <v>0</v>
      </c>
      <c r="H99" s="60">
        <f t="shared" si="16"/>
        <v>0</v>
      </c>
      <c r="I99" s="37">
        <f t="shared" si="17"/>
        <v>0</v>
      </c>
      <c r="J99" s="35"/>
      <c r="K99" s="36"/>
      <c r="L99" s="60">
        <f t="shared" si="14"/>
        <v>0</v>
      </c>
      <c r="M99" s="130">
        <f t="shared" si="18"/>
        <v>0</v>
      </c>
      <c r="N99" s="36">
        <f t="shared" si="19"/>
        <v>0</v>
      </c>
      <c r="O99" s="37">
        <f t="shared" si="20"/>
        <v>0</v>
      </c>
      <c r="P99" s="153">
        <f t="shared" si="12"/>
        <v>0</v>
      </c>
      <c r="Q99" s="175">
        <f t="shared" si="21"/>
        <v>0</v>
      </c>
      <c r="R99" s="154">
        <f t="shared" si="21"/>
        <v>0</v>
      </c>
      <c r="S99" s="155">
        <f t="shared" si="22"/>
        <v>0</v>
      </c>
      <c r="V99" s="86"/>
    </row>
    <row r="100" spans="1:22" s="85" customFormat="1" ht="12" customHeight="1" hidden="1">
      <c r="A100" s="121"/>
      <c r="B100" s="93"/>
      <c r="C100" s="94"/>
      <c r="D100" s="45"/>
      <c r="E100" s="70"/>
      <c r="F100" s="61">
        <f t="shared" si="13"/>
        <v>0</v>
      </c>
      <c r="G100" s="36">
        <f t="shared" si="15"/>
        <v>0</v>
      </c>
      <c r="H100" s="60">
        <f t="shared" si="16"/>
        <v>0</v>
      </c>
      <c r="I100" s="37">
        <f t="shared" si="17"/>
        <v>0</v>
      </c>
      <c r="J100" s="35"/>
      <c r="K100" s="36"/>
      <c r="L100" s="60">
        <f t="shared" si="14"/>
        <v>0</v>
      </c>
      <c r="M100" s="130">
        <f t="shared" si="18"/>
        <v>0</v>
      </c>
      <c r="N100" s="36">
        <f t="shared" si="19"/>
        <v>0</v>
      </c>
      <c r="O100" s="37">
        <f t="shared" si="20"/>
        <v>0</v>
      </c>
      <c r="P100" s="153">
        <f t="shared" si="12"/>
        <v>0</v>
      </c>
      <c r="Q100" s="175">
        <f t="shared" si="21"/>
        <v>0</v>
      </c>
      <c r="R100" s="154">
        <f t="shared" si="21"/>
        <v>0</v>
      </c>
      <c r="S100" s="155">
        <f t="shared" si="22"/>
        <v>0</v>
      </c>
      <c r="V100" s="86"/>
    </row>
    <row r="101" spans="1:22" s="85" customFormat="1" ht="12" customHeight="1" hidden="1">
      <c r="A101" s="121"/>
      <c r="B101" s="93"/>
      <c r="C101" s="94"/>
      <c r="D101" s="45"/>
      <c r="E101" s="70"/>
      <c r="F101" s="61">
        <f t="shared" si="13"/>
        <v>0</v>
      </c>
      <c r="G101" s="36">
        <f t="shared" si="15"/>
        <v>0</v>
      </c>
      <c r="H101" s="60">
        <f t="shared" si="16"/>
        <v>0</v>
      </c>
      <c r="I101" s="37">
        <f t="shared" si="17"/>
        <v>0</v>
      </c>
      <c r="J101" s="35"/>
      <c r="K101" s="36"/>
      <c r="L101" s="60">
        <f t="shared" si="14"/>
        <v>0</v>
      </c>
      <c r="M101" s="130">
        <f t="shared" si="18"/>
        <v>0</v>
      </c>
      <c r="N101" s="36">
        <f t="shared" si="19"/>
        <v>0</v>
      </c>
      <c r="O101" s="37">
        <f t="shared" si="20"/>
        <v>0</v>
      </c>
      <c r="P101" s="153">
        <f t="shared" si="12"/>
        <v>0</v>
      </c>
      <c r="Q101" s="175">
        <f t="shared" si="21"/>
        <v>0</v>
      </c>
      <c r="R101" s="154">
        <f t="shared" si="21"/>
        <v>0</v>
      </c>
      <c r="S101" s="155">
        <f t="shared" si="22"/>
        <v>0</v>
      </c>
      <c r="V101" s="86"/>
    </row>
    <row r="102" spans="1:22" s="85" customFormat="1" ht="12" customHeight="1" hidden="1">
      <c r="A102" s="121"/>
      <c r="B102" s="93"/>
      <c r="C102" s="94"/>
      <c r="D102" s="45"/>
      <c r="E102" s="70"/>
      <c r="F102" s="61">
        <f t="shared" si="13"/>
        <v>0</v>
      </c>
      <c r="G102" s="36">
        <f t="shared" si="15"/>
        <v>0</v>
      </c>
      <c r="H102" s="60">
        <f t="shared" si="16"/>
        <v>0</v>
      </c>
      <c r="I102" s="37">
        <f t="shared" si="17"/>
        <v>0</v>
      </c>
      <c r="J102" s="35"/>
      <c r="K102" s="36"/>
      <c r="L102" s="60">
        <f t="shared" si="14"/>
        <v>0</v>
      </c>
      <c r="M102" s="130">
        <f t="shared" si="18"/>
        <v>0</v>
      </c>
      <c r="N102" s="36">
        <f t="shared" si="19"/>
        <v>0</v>
      </c>
      <c r="O102" s="37">
        <f t="shared" si="20"/>
        <v>0</v>
      </c>
      <c r="P102" s="153">
        <f t="shared" si="12"/>
        <v>0</v>
      </c>
      <c r="Q102" s="175">
        <f t="shared" si="21"/>
        <v>0</v>
      </c>
      <c r="R102" s="154">
        <f t="shared" si="21"/>
        <v>0</v>
      </c>
      <c r="S102" s="155">
        <f t="shared" si="22"/>
        <v>0</v>
      </c>
      <c r="V102" s="86"/>
    </row>
    <row r="103" spans="1:22" s="85" customFormat="1" ht="12" customHeight="1" hidden="1">
      <c r="A103" s="121"/>
      <c r="B103" s="93"/>
      <c r="C103" s="94"/>
      <c r="D103" s="45"/>
      <c r="E103" s="70"/>
      <c r="F103" s="61">
        <f t="shared" si="13"/>
        <v>0</v>
      </c>
      <c r="G103" s="36">
        <f t="shared" si="15"/>
        <v>0</v>
      </c>
      <c r="H103" s="60">
        <f t="shared" si="16"/>
        <v>0</v>
      </c>
      <c r="I103" s="37">
        <f t="shared" si="17"/>
        <v>0</v>
      </c>
      <c r="J103" s="35"/>
      <c r="K103" s="36"/>
      <c r="L103" s="60">
        <f t="shared" si="14"/>
        <v>0</v>
      </c>
      <c r="M103" s="130">
        <f t="shared" si="18"/>
        <v>0</v>
      </c>
      <c r="N103" s="36">
        <f t="shared" si="19"/>
        <v>0</v>
      </c>
      <c r="O103" s="37">
        <f t="shared" si="20"/>
        <v>0</v>
      </c>
      <c r="P103" s="153">
        <f t="shared" si="12"/>
        <v>0</v>
      </c>
      <c r="Q103" s="175">
        <f t="shared" si="21"/>
        <v>0</v>
      </c>
      <c r="R103" s="154">
        <f t="shared" si="21"/>
        <v>0</v>
      </c>
      <c r="S103" s="155">
        <f t="shared" si="22"/>
        <v>0</v>
      </c>
      <c r="V103" s="86"/>
    </row>
    <row r="104" spans="1:22" s="85" customFormat="1" ht="12" customHeight="1" hidden="1">
      <c r="A104" s="121"/>
      <c r="B104" s="93"/>
      <c r="C104" s="94"/>
      <c r="D104" s="45"/>
      <c r="E104" s="70"/>
      <c r="F104" s="61">
        <f t="shared" si="13"/>
        <v>0</v>
      </c>
      <c r="G104" s="36">
        <f t="shared" si="15"/>
        <v>0</v>
      </c>
      <c r="H104" s="60">
        <f t="shared" si="16"/>
        <v>0</v>
      </c>
      <c r="I104" s="37">
        <f t="shared" si="17"/>
        <v>0</v>
      </c>
      <c r="J104" s="35"/>
      <c r="K104" s="36"/>
      <c r="L104" s="60">
        <f t="shared" si="14"/>
        <v>0</v>
      </c>
      <c r="M104" s="130">
        <f t="shared" si="18"/>
        <v>0</v>
      </c>
      <c r="N104" s="36">
        <f t="shared" si="19"/>
        <v>0</v>
      </c>
      <c r="O104" s="37">
        <f t="shared" si="20"/>
        <v>0</v>
      </c>
      <c r="P104" s="153">
        <f t="shared" si="12"/>
        <v>0</v>
      </c>
      <c r="Q104" s="175">
        <f t="shared" si="21"/>
        <v>0</v>
      </c>
      <c r="R104" s="154">
        <f t="shared" si="21"/>
        <v>0</v>
      </c>
      <c r="S104" s="155">
        <f t="shared" si="22"/>
        <v>0</v>
      </c>
      <c r="V104" s="86"/>
    </row>
    <row r="105" spans="1:22" s="85" customFormat="1" ht="12" customHeight="1" hidden="1">
      <c r="A105" s="121"/>
      <c r="B105" s="93"/>
      <c r="C105" s="94"/>
      <c r="D105" s="45"/>
      <c r="E105" s="70"/>
      <c r="F105" s="61">
        <f t="shared" si="13"/>
        <v>0</v>
      </c>
      <c r="G105" s="36">
        <f t="shared" si="15"/>
        <v>0</v>
      </c>
      <c r="H105" s="60">
        <f t="shared" si="16"/>
        <v>0</v>
      </c>
      <c r="I105" s="37">
        <f t="shared" si="17"/>
        <v>0</v>
      </c>
      <c r="J105" s="35"/>
      <c r="K105" s="36"/>
      <c r="L105" s="60">
        <f t="shared" si="14"/>
        <v>0</v>
      </c>
      <c r="M105" s="130">
        <f t="shared" si="18"/>
        <v>0</v>
      </c>
      <c r="N105" s="36">
        <f t="shared" si="19"/>
        <v>0</v>
      </c>
      <c r="O105" s="37">
        <f t="shared" si="20"/>
        <v>0</v>
      </c>
      <c r="P105" s="153">
        <f t="shared" si="12"/>
        <v>0</v>
      </c>
      <c r="Q105" s="175">
        <f t="shared" si="21"/>
        <v>0</v>
      </c>
      <c r="R105" s="154">
        <f t="shared" si="21"/>
        <v>0</v>
      </c>
      <c r="S105" s="155">
        <f t="shared" si="22"/>
        <v>0</v>
      </c>
      <c r="V105" s="86"/>
    </row>
    <row r="106" spans="1:22" s="85" customFormat="1" ht="12" customHeight="1" hidden="1">
      <c r="A106" s="121"/>
      <c r="B106" s="93"/>
      <c r="C106" s="94"/>
      <c r="D106" s="45"/>
      <c r="E106" s="70"/>
      <c r="F106" s="61">
        <f t="shared" si="13"/>
        <v>0</v>
      </c>
      <c r="G106" s="36">
        <f t="shared" si="15"/>
        <v>0</v>
      </c>
      <c r="H106" s="60">
        <f t="shared" si="16"/>
        <v>0</v>
      </c>
      <c r="I106" s="37">
        <f t="shared" si="17"/>
        <v>0</v>
      </c>
      <c r="J106" s="35"/>
      <c r="K106" s="36"/>
      <c r="L106" s="60">
        <f t="shared" si="14"/>
        <v>0</v>
      </c>
      <c r="M106" s="130">
        <f t="shared" si="18"/>
        <v>0</v>
      </c>
      <c r="N106" s="36">
        <f t="shared" si="19"/>
        <v>0</v>
      </c>
      <c r="O106" s="37">
        <f t="shared" si="20"/>
        <v>0</v>
      </c>
      <c r="P106" s="153">
        <f t="shared" si="12"/>
        <v>0</v>
      </c>
      <c r="Q106" s="175">
        <f t="shared" si="21"/>
        <v>0</v>
      </c>
      <c r="R106" s="154">
        <f t="shared" si="21"/>
        <v>0</v>
      </c>
      <c r="S106" s="155">
        <f t="shared" si="22"/>
        <v>0</v>
      </c>
      <c r="V106" s="86"/>
    </row>
    <row r="107" spans="1:22" s="85" customFormat="1" ht="12" customHeight="1" hidden="1">
      <c r="A107" s="121"/>
      <c r="B107" s="93"/>
      <c r="C107" s="94"/>
      <c r="D107" s="45"/>
      <c r="E107" s="70"/>
      <c r="F107" s="61">
        <f t="shared" si="13"/>
        <v>0</v>
      </c>
      <c r="G107" s="36">
        <f t="shared" si="15"/>
        <v>0</v>
      </c>
      <c r="H107" s="60">
        <f t="shared" si="16"/>
        <v>0</v>
      </c>
      <c r="I107" s="37">
        <f t="shared" si="17"/>
        <v>0</v>
      </c>
      <c r="J107" s="35"/>
      <c r="K107" s="36"/>
      <c r="L107" s="60">
        <f t="shared" si="14"/>
        <v>0</v>
      </c>
      <c r="M107" s="130">
        <f t="shared" si="18"/>
        <v>0</v>
      </c>
      <c r="N107" s="36">
        <f t="shared" si="19"/>
        <v>0</v>
      </c>
      <c r="O107" s="37">
        <f t="shared" si="20"/>
        <v>0</v>
      </c>
      <c r="P107" s="153">
        <f t="shared" si="12"/>
        <v>0</v>
      </c>
      <c r="Q107" s="175">
        <f t="shared" si="21"/>
        <v>0</v>
      </c>
      <c r="R107" s="154">
        <f t="shared" si="21"/>
        <v>0</v>
      </c>
      <c r="S107" s="155">
        <f t="shared" si="22"/>
        <v>0</v>
      </c>
      <c r="V107" s="86"/>
    </row>
    <row r="108" spans="1:22" s="85" customFormat="1" ht="12" customHeight="1" hidden="1">
      <c r="A108" s="121"/>
      <c r="B108" s="93"/>
      <c r="C108" s="94"/>
      <c r="D108" s="45"/>
      <c r="E108" s="70"/>
      <c r="F108" s="60">
        <f t="shared" si="13"/>
        <v>0</v>
      </c>
      <c r="G108" s="130">
        <f t="shared" si="15"/>
        <v>0</v>
      </c>
      <c r="H108" s="60">
        <f t="shared" si="16"/>
        <v>0</v>
      </c>
      <c r="I108" s="37">
        <f t="shared" si="17"/>
        <v>0</v>
      </c>
      <c r="J108" s="35"/>
      <c r="K108" s="36"/>
      <c r="L108" s="60">
        <f t="shared" si="14"/>
        <v>0</v>
      </c>
      <c r="M108" s="130">
        <f t="shared" si="18"/>
        <v>0</v>
      </c>
      <c r="N108" s="36">
        <f t="shared" si="19"/>
        <v>0</v>
      </c>
      <c r="O108" s="37">
        <f t="shared" si="20"/>
        <v>0</v>
      </c>
      <c r="P108" s="153">
        <f t="shared" si="12"/>
        <v>0</v>
      </c>
      <c r="Q108" s="175">
        <f t="shared" si="21"/>
        <v>0</v>
      </c>
      <c r="R108" s="154">
        <f t="shared" si="21"/>
        <v>0</v>
      </c>
      <c r="S108" s="155">
        <f t="shared" si="22"/>
        <v>0</v>
      </c>
      <c r="V108" s="86"/>
    </row>
    <row r="109" spans="1:22" s="85" customFormat="1" ht="12" customHeight="1" hidden="1">
      <c r="A109" s="121"/>
      <c r="B109" s="93"/>
      <c r="C109" s="94"/>
      <c r="D109" s="45"/>
      <c r="E109" s="70"/>
      <c r="F109" s="60">
        <f t="shared" si="13"/>
        <v>0</v>
      </c>
      <c r="G109" s="130">
        <f t="shared" si="15"/>
        <v>0</v>
      </c>
      <c r="H109" s="60">
        <f t="shared" si="16"/>
        <v>0</v>
      </c>
      <c r="I109" s="37">
        <f t="shared" si="17"/>
        <v>0</v>
      </c>
      <c r="J109" s="35"/>
      <c r="K109" s="36"/>
      <c r="L109" s="60">
        <f t="shared" si="14"/>
        <v>0</v>
      </c>
      <c r="M109" s="130">
        <f t="shared" si="18"/>
        <v>0</v>
      </c>
      <c r="N109" s="36">
        <f t="shared" si="19"/>
        <v>0</v>
      </c>
      <c r="O109" s="37">
        <f t="shared" si="20"/>
        <v>0</v>
      </c>
      <c r="P109" s="153">
        <f t="shared" si="12"/>
        <v>0</v>
      </c>
      <c r="Q109" s="175">
        <f t="shared" si="21"/>
        <v>0</v>
      </c>
      <c r="R109" s="154">
        <f t="shared" si="21"/>
        <v>0</v>
      </c>
      <c r="S109" s="155">
        <f t="shared" si="22"/>
        <v>0</v>
      </c>
      <c r="V109" s="86"/>
    </row>
    <row r="110" spans="1:22" s="85" customFormat="1" ht="12" customHeight="1" hidden="1">
      <c r="A110" s="121"/>
      <c r="B110" s="93"/>
      <c r="C110" s="94"/>
      <c r="D110" s="45"/>
      <c r="E110" s="70"/>
      <c r="F110" s="60">
        <f t="shared" si="13"/>
        <v>0</v>
      </c>
      <c r="G110" s="130">
        <f t="shared" si="15"/>
        <v>0</v>
      </c>
      <c r="H110" s="60">
        <f t="shared" si="16"/>
        <v>0</v>
      </c>
      <c r="I110" s="37">
        <f t="shared" si="17"/>
        <v>0</v>
      </c>
      <c r="J110" s="35"/>
      <c r="K110" s="36"/>
      <c r="L110" s="60">
        <f t="shared" si="14"/>
        <v>0</v>
      </c>
      <c r="M110" s="130">
        <f t="shared" si="18"/>
        <v>0</v>
      </c>
      <c r="N110" s="36">
        <f t="shared" si="19"/>
        <v>0</v>
      </c>
      <c r="O110" s="37">
        <f t="shared" si="20"/>
        <v>0</v>
      </c>
      <c r="P110" s="153">
        <f t="shared" si="12"/>
        <v>0</v>
      </c>
      <c r="Q110" s="175">
        <f t="shared" si="21"/>
        <v>0</v>
      </c>
      <c r="R110" s="154">
        <f t="shared" si="21"/>
        <v>0</v>
      </c>
      <c r="S110" s="155">
        <f t="shared" si="22"/>
        <v>0</v>
      </c>
      <c r="V110" s="86"/>
    </row>
    <row r="111" spans="1:22" s="85" customFormat="1" ht="12" customHeight="1" hidden="1">
      <c r="A111" s="97"/>
      <c r="B111" s="98"/>
      <c r="C111" s="99"/>
      <c r="D111" s="100"/>
      <c r="E111" s="101"/>
      <c r="F111" s="62">
        <f t="shared" si="13"/>
        <v>0</v>
      </c>
      <c r="G111" s="36">
        <f t="shared" si="15"/>
        <v>0</v>
      </c>
      <c r="H111" s="60">
        <f t="shared" si="16"/>
        <v>0</v>
      </c>
      <c r="I111" s="37">
        <f t="shared" si="17"/>
        <v>0</v>
      </c>
      <c r="J111" s="53"/>
      <c r="K111" s="51"/>
      <c r="L111" s="62">
        <f t="shared" si="14"/>
        <v>0</v>
      </c>
      <c r="M111" s="50">
        <f t="shared" si="18"/>
        <v>0</v>
      </c>
      <c r="N111" s="50">
        <f t="shared" si="19"/>
        <v>0</v>
      </c>
      <c r="O111" s="58">
        <f t="shared" si="20"/>
        <v>0</v>
      </c>
      <c r="P111" s="182">
        <f t="shared" si="12"/>
        <v>0</v>
      </c>
      <c r="Q111" s="183">
        <f t="shared" si="21"/>
        <v>0</v>
      </c>
      <c r="R111" s="184">
        <f t="shared" si="21"/>
        <v>0</v>
      </c>
      <c r="S111" s="185">
        <f t="shared" si="22"/>
        <v>0</v>
      </c>
      <c r="V111" s="86"/>
    </row>
    <row r="112" spans="1:22" s="79" customFormat="1" ht="22.5" customHeight="1" thickBot="1">
      <c r="A112" s="72"/>
      <c r="B112" s="73"/>
      <c r="C112" s="74"/>
      <c r="D112" s="75"/>
      <c r="E112" s="76"/>
      <c r="F112" s="77">
        <f>SUM(F6:F111)</f>
        <v>55549768.5914</v>
      </c>
      <c r="G112" s="76">
        <f>SUM(G6:G111)</f>
        <v>15404930.57742</v>
      </c>
      <c r="H112" s="76">
        <f>SUM(H6:H111)</f>
        <v>7702465.28871</v>
      </c>
      <c r="I112" s="78">
        <f>SUM(I6:I111)</f>
        <v>32442372.725270003</v>
      </c>
      <c r="J112" s="75"/>
      <c r="K112" s="76"/>
      <c r="L112" s="77">
        <f aca="true" t="shared" si="23" ref="L112:Q112">SUM(L6:L111)</f>
        <v>3363735.2</v>
      </c>
      <c r="M112" s="76">
        <f t="shared" si="23"/>
        <v>1009120.5599999999</v>
      </c>
      <c r="N112" s="76">
        <f t="shared" si="23"/>
        <v>504560.27999999997</v>
      </c>
      <c r="O112" s="78">
        <f t="shared" si="23"/>
        <v>1850054.3600000003</v>
      </c>
      <c r="P112" s="144">
        <f t="shared" si="23"/>
        <v>16414051.137419999</v>
      </c>
      <c r="Q112" s="146">
        <f t="shared" si="23"/>
        <v>8207025.568709999</v>
      </c>
      <c r="R112" s="146">
        <f>SUM(R6:R93)</f>
        <v>34292427.08527</v>
      </c>
      <c r="S112" s="147">
        <f>SUM(S6:S93)</f>
        <v>58913503.7914</v>
      </c>
      <c r="V112" s="80"/>
    </row>
    <row r="113" spans="1:22" s="85" customFormat="1" ht="12">
      <c r="A113" s="87"/>
      <c r="B113" s="102"/>
      <c r="D113" s="103"/>
      <c r="E113" s="86"/>
      <c r="F113" s="86"/>
      <c r="G113" s="86"/>
      <c r="H113" s="86"/>
      <c r="I113" s="86"/>
      <c r="J113" s="103"/>
      <c r="K113" s="86"/>
      <c r="L113" s="86"/>
      <c r="M113" s="86"/>
      <c r="N113" s="86"/>
      <c r="O113" s="86"/>
      <c r="P113" s="79"/>
      <c r="Q113" s="79"/>
      <c r="R113" s="118"/>
      <c r="S113" s="104"/>
      <c r="V113" s="86"/>
    </row>
    <row r="114" spans="1:22" s="85" customFormat="1" ht="12">
      <c r="A114" s="227" t="s">
        <v>119</v>
      </c>
      <c r="B114" s="227"/>
      <c r="D114" s="103"/>
      <c r="E114" s="86"/>
      <c r="F114" s="86"/>
      <c r="G114" s="86"/>
      <c r="H114" s="86"/>
      <c r="I114" s="86"/>
      <c r="J114" s="103"/>
      <c r="K114" s="86"/>
      <c r="L114" s="86"/>
      <c r="M114" s="86"/>
      <c r="N114" s="86"/>
      <c r="O114" s="86"/>
      <c r="P114" s="79"/>
      <c r="Q114" s="79"/>
      <c r="R114" s="86"/>
      <c r="V114" s="86"/>
    </row>
    <row r="115" spans="1:22" s="85" customFormat="1" ht="12">
      <c r="A115" s="227" t="s">
        <v>118</v>
      </c>
      <c r="B115" s="227"/>
      <c r="D115" s="103"/>
      <c r="E115" s="86"/>
      <c r="F115" s="86"/>
      <c r="G115" s="86"/>
      <c r="H115" s="86"/>
      <c r="I115" s="86"/>
      <c r="J115" s="103"/>
      <c r="K115" s="86"/>
      <c r="L115" s="86"/>
      <c r="M115" s="86"/>
      <c r="N115" s="86"/>
      <c r="O115" s="86"/>
      <c r="P115" s="79"/>
      <c r="Q115" s="79"/>
      <c r="R115" s="86"/>
      <c r="V115" s="86"/>
    </row>
    <row r="116" spans="1:28" s="84" customFormat="1" ht="12.75">
      <c r="A116" s="87"/>
      <c r="B116" s="102"/>
      <c r="C116" s="85"/>
      <c r="D116" s="103"/>
      <c r="E116" s="86"/>
      <c r="F116" s="86"/>
      <c r="G116" s="83"/>
      <c r="H116" s="83"/>
      <c r="I116" s="83"/>
      <c r="J116" s="103"/>
      <c r="K116" s="86"/>
      <c r="L116" s="86"/>
      <c r="M116" s="83"/>
      <c r="N116" s="83"/>
      <c r="O116" s="83"/>
      <c r="P116" s="80"/>
      <c r="Q116" s="80"/>
      <c r="R116" s="86"/>
      <c r="S116" s="85"/>
      <c r="T116" s="85"/>
      <c r="U116" s="85"/>
      <c r="V116" s="86"/>
      <c r="W116" s="85"/>
      <c r="X116" s="85"/>
      <c r="Y116" s="85"/>
      <c r="Z116" s="85"/>
      <c r="AA116" s="85"/>
      <c r="AB116" s="85"/>
    </row>
    <row r="117" spans="1:28" s="84" customFormat="1" ht="12.75">
      <c r="A117" s="87"/>
      <c r="B117" s="102"/>
      <c r="C117" s="85"/>
      <c r="D117" s="103"/>
      <c r="E117" s="86"/>
      <c r="F117" s="86"/>
      <c r="G117" s="83"/>
      <c r="H117" s="83"/>
      <c r="I117" s="83"/>
      <c r="J117" s="103"/>
      <c r="K117" s="86"/>
      <c r="L117" s="86"/>
      <c r="M117" s="83"/>
      <c r="N117" s="83"/>
      <c r="O117" s="83"/>
      <c r="P117" s="161">
        <f>P112/S112</f>
        <v>0.2786127132336011</v>
      </c>
      <c r="Q117" s="161"/>
      <c r="R117" s="86"/>
      <c r="S117" s="85"/>
      <c r="T117" s="85"/>
      <c r="U117" s="85"/>
      <c r="V117" s="86"/>
      <c r="W117" s="85"/>
      <c r="X117" s="85"/>
      <c r="Y117" s="85"/>
      <c r="Z117" s="85"/>
      <c r="AA117" s="85"/>
      <c r="AB117" s="85"/>
    </row>
    <row r="118" spans="1:28" s="84" customFormat="1" ht="12.75">
      <c r="A118" s="87"/>
      <c r="B118" s="102"/>
      <c r="C118" s="85"/>
      <c r="D118" s="103"/>
      <c r="E118" s="86"/>
      <c r="F118" s="86"/>
      <c r="G118" s="83"/>
      <c r="H118" s="83"/>
      <c r="I118" s="83"/>
      <c r="J118" s="103"/>
      <c r="K118" s="86"/>
      <c r="L118" s="86"/>
      <c r="M118" s="83"/>
      <c r="N118" s="83"/>
      <c r="O118" s="83"/>
      <c r="P118" s="161">
        <f>R112/S112</f>
        <v>0.5820809301495984</v>
      </c>
      <c r="Q118" s="161"/>
      <c r="R118" s="86"/>
      <c r="S118" s="85"/>
      <c r="T118" s="85"/>
      <c r="U118" s="85"/>
      <c r="V118" s="86"/>
      <c r="W118" s="85"/>
      <c r="X118" s="85"/>
      <c r="Y118" s="85"/>
      <c r="Z118" s="85"/>
      <c r="AA118" s="85"/>
      <c r="AB118" s="85"/>
    </row>
    <row r="119" spans="1:28" s="84" customFormat="1" ht="12.75">
      <c r="A119" s="87"/>
      <c r="B119" s="102"/>
      <c r="C119" s="85"/>
      <c r="D119" s="103"/>
      <c r="E119" s="86"/>
      <c r="F119" s="86"/>
      <c r="G119" s="83"/>
      <c r="H119" s="83"/>
      <c r="I119" s="83"/>
      <c r="J119" s="103"/>
      <c r="K119" s="86"/>
      <c r="L119" s="86"/>
      <c r="M119" s="83"/>
      <c r="N119" s="83"/>
      <c r="O119" s="83"/>
      <c r="P119" s="79"/>
      <c r="Q119" s="79"/>
      <c r="R119" s="86"/>
      <c r="S119" s="85"/>
      <c r="T119" s="85"/>
      <c r="U119" s="85"/>
      <c r="V119" s="86"/>
      <c r="W119" s="85"/>
      <c r="X119" s="85"/>
      <c r="Y119" s="85"/>
      <c r="Z119" s="85"/>
      <c r="AA119" s="85"/>
      <c r="AB119" s="85"/>
    </row>
    <row r="120" spans="1:22" s="85" customFormat="1" ht="12.75">
      <c r="A120" s="87"/>
      <c r="B120" s="102"/>
      <c r="D120" s="103"/>
      <c r="E120" s="86"/>
      <c r="F120" s="86"/>
      <c r="G120" s="83"/>
      <c r="H120" s="83"/>
      <c r="I120" s="83"/>
      <c r="J120" s="103"/>
      <c r="K120" s="86"/>
      <c r="L120" s="86"/>
      <c r="M120" s="83"/>
      <c r="N120" s="83"/>
      <c r="O120" s="83"/>
      <c r="P120" s="109"/>
      <c r="Q120" s="109"/>
      <c r="R120" s="83"/>
      <c r="S120" s="82"/>
      <c r="V120" s="86"/>
    </row>
    <row r="121" spans="1:22" s="85" customFormat="1" ht="12.75">
      <c r="A121" s="87"/>
      <c r="B121" s="102"/>
      <c r="D121" s="103"/>
      <c r="E121" s="86"/>
      <c r="F121" s="86"/>
      <c r="G121" s="83"/>
      <c r="H121" s="83"/>
      <c r="I121" s="83"/>
      <c r="J121" s="103"/>
      <c r="K121" s="86"/>
      <c r="L121" s="86"/>
      <c r="M121" s="83"/>
      <c r="N121" s="83"/>
      <c r="O121" s="83"/>
      <c r="P121" s="109"/>
      <c r="Q121" s="109"/>
      <c r="R121" s="83"/>
      <c r="S121" s="82"/>
      <c r="V121" s="86"/>
    </row>
    <row r="122" spans="1:22" s="85" customFormat="1" ht="12.75">
      <c r="A122" s="87"/>
      <c r="B122" s="102"/>
      <c r="D122" s="103"/>
      <c r="E122" s="86"/>
      <c r="F122" s="86"/>
      <c r="G122" s="83"/>
      <c r="H122" s="83"/>
      <c r="I122" s="83"/>
      <c r="J122" s="103"/>
      <c r="K122" s="86"/>
      <c r="L122" s="86"/>
      <c r="M122" s="83"/>
      <c r="N122" s="83"/>
      <c r="O122" s="83"/>
      <c r="P122" s="109"/>
      <c r="Q122" s="109"/>
      <c r="R122" s="83"/>
      <c r="S122" s="82"/>
      <c r="V122" s="86"/>
    </row>
    <row r="123" spans="1:22" s="85" customFormat="1" ht="12.75">
      <c r="A123" s="87"/>
      <c r="B123" s="102"/>
      <c r="D123" s="103"/>
      <c r="E123" s="86"/>
      <c r="F123" s="86"/>
      <c r="G123" s="83"/>
      <c r="H123" s="83"/>
      <c r="I123" s="83"/>
      <c r="J123" s="103"/>
      <c r="K123" s="86"/>
      <c r="L123" s="86"/>
      <c r="M123" s="83"/>
      <c r="N123" s="83"/>
      <c r="O123" s="83"/>
      <c r="P123" s="109"/>
      <c r="Q123" s="109"/>
      <c r="R123" s="83"/>
      <c r="S123" s="82"/>
      <c r="V123" s="86"/>
    </row>
    <row r="124" spans="1:22" s="85" customFormat="1" ht="12.75">
      <c r="A124" s="87"/>
      <c r="B124" s="102"/>
      <c r="D124" s="103"/>
      <c r="E124" s="86"/>
      <c r="F124" s="86"/>
      <c r="G124" s="83"/>
      <c r="H124" s="83"/>
      <c r="I124" s="83"/>
      <c r="J124" s="103"/>
      <c r="K124" s="86"/>
      <c r="L124" s="86"/>
      <c r="M124" s="83"/>
      <c r="N124" s="83"/>
      <c r="O124" s="83"/>
      <c r="P124" s="109"/>
      <c r="Q124" s="109"/>
      <c r="R124" s="83"/>
      <c r="S124" s="82"/>
      <c r="V124" s="86"/>
    </row>
    <row r="125" spans="1:22" s="85" customFormat="1" ht="12.75">
      <c r="A125" s="87"/>
      <c r="B125" s="102"/>
      <c r="D125" s="103"/>
      <c r="E125" s="86"/>
      <c r="F125" s="86"/>
      <c r="G125" s="83"/>
      <c r="H125" s="83"/>
      <c r="I125" s="83"/>
      <c r="J125" s="103"/>
      <c r="K125" s="86"/>
      <c r="L125" s="86"/>
      <c r="M125" s="83"/>
      <c r="N125" s="83"/>
      <c r="O125" s="83"/>
      <c r="P125" s="109"/>
      <c r="Q125" s="109"/>
      <c r="R125" s="83"/>
      <c r="S125" s="82"/>
      <c r="V125" s="86"/>
    </row>
    <row r="126" spans="1:22" s="85" customFormat="1" ht="12.75">
      <c r="A126" s="87"/>
      <c r="B126" s="102"/>
      <c r="D126" s="103"/>
      <c r="E126" s="86"/>
      <c r="F126" s="86"/>
      <c r="G126" s="83"/>
      <c r="H126" s="83"/>
      <c r="I126" s="83"/>
      <c r="J126" s="103"/>
      <c r="K126" s="86"/>
      <c r="L126" s="86"/>
      <c r="M126" s="83"/>
      <c r="N126" s="83"/>
      <c r="O126" s="83"/>
      <c r="P126" s="109"/>
      <c r="Q126" s="109"/>
      <c r="R126" s="83"/>
      <c r="S126" s="82"/>
      <c r="V126" s="86"/>
    </row>
    <row r="127" spans="1:22" s="85" customFormat="1" ht="12.75">
      <c r="A127" s="87"/>
      <c r="B127" s="102"/>
      <c r="D127" s="103"/>
      <c r="E127" s="86"/>
      <c r="F127" s="86"/>
      <c r="G127" s="83"/>
      <c r="H127" s="83"/>
      <c r="I127" s="83"/>
      <c r="J127" s="103"/>
      <c r="K127" s="86"/>
      <c r="L127" s="86"/>
      <c r="M127" s="83"/>
      <c r="N127" s="83"/>
      <c r="O127" s="83"/>
      <c r="P127" s="109"/>
      <c r="Q127" s="109"/>
      <c r="R127" s="83"/>
      <c r="S127" s="82"/>
      <c r="V127" s="86"/>
    </row>
    <row r="128" spans="1:22" s="85" customFormat="1" ht="12.75">
      <c r="A128" s="87"/>
      <c r="B128" s="102"/>
      <c r="D128" s="103"/>
      <c r="E128" s="86"/>
      <c r="F128" s="86"/>
      <c r="G128" s="83"/>
      <c r="H128" s="83"/>
      <c r="I128" s="83"/>
      <c r="J128" s="103"/>
      <c r="K128" s="86"/>
      <c r="L128" s="86"/>
      <c r="M128" s="83"/>
      <c r="N128" s="83"/>
      <c r="O128" s="83"/>
      <c r="P128" s="109"/>
      <c r="Q128" s="109"/>
      <c r="R128" s="83"/>
      <c r="S128" s="82"/>
      <c r="V128" s="86"/>
    </row>
    <row r="129" spans="1:22" s="85" customFormat="1" ht="12.75">
      <c r="A129" s="87"/>
      <c r="B129" s="102"/>
      <c r="D129" s="103"/>
      <c r="E129" s="86"/>
      <c r="F129" s="86"/>
      <c r="G129" s="83"/>
      <c r="H129" s="83"/>
      <c r="I129" s="83"/>
      <c r="J129" s="103"/>
      <c r="K129" s="86"/>
      <c r="L129" s="86"/>
      <c r="M129" s="83"/>
      <c r="N129" s="83"/>
      <c r="O129" s="83"/>
      <c r="P129" s="109"/>
      <c r="Q129" s="109"/>
      <c r="R129" s="83"/>
      <c r="S129" s="82"/>
      <c r="V129" s="86"/>
    </row>
    <row r="130" spans="1:22" s="85" customFormat="1" ht="12.75">
      <c r="A130" s="87"/>
      <c r="B130" s="102"/>
      <c r="D130" s="103"/>
      <c r="E130" s="86"/>
      <c r="F130" s="86"/>
      <c r="G130" s="83"/>
      <c r="H130" s="83"/>
      <c r="I130" s="83"/>
      <c r="J130" s="103"/>
      <c r="K130" s="86"/>
      <c r="L130" s="86"/>
      <c r="M130" s="83"/>
      <c r="N130" s="83"/>
      <c r="O130" s="83"/>
      <c r="P130" s="109"/>
      <c r="Q130" s="109"/>
      <c r="R130" s="83"/>
      <c r="S130" s="82"/>
      <c r="V130" s="86"/>
    </row>
    <row r="131" spans="1:22" s="85" customFormat="1" ht="12.75">
      <c r="A131" s="87"/>
      <c r="B131" s="102"/>
      <c r="D131" s="103"/>
      <c r="E131" s="86"/>
      <c r="F131" s="86"/>
      <c r="G131" s="83"/>
      <c r="H131" s="83"/>
      <c r="I131" s="83"/>
      <c r="J131" s="103"/>
      <c r="K131" s="86"/>
      <c r="L131" s="86"/>
      <c r="M131" s="83"/>
      <c r="N131" s="83"/>
      <c r="O131" s="83"/>
      <c r="P131" s="109"/>
      <c r="Q131" s="109"/>
      <c r="R131" s="83"/>
      <c r="S131" s="82"/>
      <c r="V131" s="86"/>
    </row>
    <row r="132" spans="1:22" s="85" customFormat="1" ht="12.75">
      <c r="A132" s="87"/>
      <c r="B132" s="102"/>
      <c r="D132" s="103"/>
      <c r="E132" s="86"/>
      <c r="F132" s="86"/>
      <c r="G132" s="83"/>
      <c r="H132" s="83"/>
      <c r="I132" s="83"/>
      <c r="J132" s="103"/>
      <c r="K132" s="86"/>
      <c r="L132" s="86"/>
      <c r="M132" s="83"/>
      <c r="N132" s="83"/>
      <c r="O132" s="83"/>
      <c r="P132" s="109"/>
      <c r="Q132" s="109"/>
      <c r="R132" s="83"/>
      <c r="S132" s="82"/>
      <c r="V132" s="86"/>
    </row>
    <row r="133" spans="1:22" s="85" customFormat="1" ht="12.75">
      <c r="A133" s="87"/>
      <c r="B133" s="102"/>
      <c r="D133" s="103"/>
      <c r="E133" s="86"/>
      <c r="F133" s="86"/>
      <c r="G133" s="83"/>
      <c r="H133" s="83"/>
      <c r="I133" s="83"/>
      <c r="J133" s="103"/>
      <c r="K133" s="86"/>
      <c r="L133" s="86"/>
      <c r="M133" s="83"/>
      <c r="N133" s="83"/>
      <c r="O133" s="83"/>
      <c r="P133" s="109"/>
      <c r="Q133" s="109"/>
      <c r="R133" s="83"/>
      <c r="S133" s="82"/>
      <c r="V133" s="86"/>
    </row>
    <row r="134" spans="1:22" s="85" customFormat="1" ht="12.75">
      <c r="A134" s="87"/>
      <c r="B134" s="102"/>
      <c r="D134" s="103"/>
      <c r="E134" s="86"/>
      <c r="F134" s="86"/>
      <c r="G134" s="83"/>
      <c r="H134" s="83"/>
      <c r="I134" s="83"/>
      <c r="J134" s="103"/>
      <c r="K134" s="86"/>
      <c r="L134" s="86"/>
      <c r="M134" s="83"/>
      <c r="N134" s="83"/>
      <c r="O134" s="83"/>
      <c r="P134" s="109"/>
      <c r="Q134" s="109"/>
      <c r="R134" s="83"/>
      <c r="S134" s="82"/>
      <c r="V134" s="86"/>
    </row>
    <row r="135" spans="1:22" s="85" customFormat="1" ht="12.75">
      <c r="A135" s="87"/>
      <c r="B135" s="102"/>
      <c r="D135" s="103"/>
      <c r="E135" s="86"/>
      <c r="F135" s="86"/>
      <c r="G135" s="83"/>
      <c r="H135" s="83"/>
      <c r="I135" s="83"/>
      <c r="J135" s="103"/>
      <c r="K135" s="86"/>
      <c r="L135" s="86"/>
      <c r="M135" s="83"/>
      <c r="N135" s="83"/>
      <c r="O135" s="83"/>
      <c r="P135" s="109"/>
      <c r="Q135" s="109"/>
      <c r="R135" s="83"/>
      <c r="S135" s="82"/>
      <c r="V135" s="86"/>
    </row>
    <row r="136" spans="1:22" s="85" customFormat="1" ht="12.75">
      <c r="A136" s="87"/>
      <c r="B136" s="102"/>
      <c r="D136" s="103"/>
      <c r="E136" s="86"/>
      <c r="F136" s="86"/>
      <c r="G136" s="83"/>
      <c r="H136" s="83"/>
      <c r="I136" s="83"/>
      <c r="J136" s="103"/>
      <c r="K136" s="86"/>
      <c r="L136" s="86"/>
      <c r="M136" s="83"/>
      <c r="N136" s="83"/>
      <c r="O136" s="83"/>
      <c r="P136" s="109"/>
      <c r="Q136" s="109"/>
      <c r="R136" s="83"/>
      <c r="S136" s="82"/>
      <c r="V136" s="86"/>
    </row>
    <row r="137" spans="1:22" s="85" customFormat="1" ht="12.75">
      <c r="A137" s="87"/>
      <c r="B137" s="102"/>
      <c r="D137" s="103"/>
      <c r="E137" s="86"/>
      <c r="F137" s="86"/>
      <c r="G137" s="83"/>
      <c r="H137" s="83"/>
      <c r="I137" s="83"/>
      <c r="J137" s="103"/>
      <c r="K137" s="86"/>
      <c r="L137" s="86"/>
      <c r="M137" s="83"/>
      <c r="N137" s="83"/>
      <c r="O137" s="83"/>
      <c r="P137" s="109"/>
      <c r="Q137" s="109"/>
      <c r="R137" s="83"/>
      <c r="S137" s="82"/>
      <c r="V137" s="86"/>
    </row>
    <row r="138" spans="1:22" s="85" customFormat="1" ht="12.75">
      <c r="A138" s="87"/>
      <c r="B138" s="102"/>
      <c r="D138" s="103"/>
      <c r="E138" s="86"/>
      <c r="F138" s="86"/>
      <c r="G138" s="83"/>
      <c r="H138" s="83"/>
      <c r="I138" s="83"/>
      <c r="J138" s="103"/>
      <c r="K138" s="86"/>
      <c r="L138" s="86"/>
      <c r="M138" s="83"/>
      <c r="N138" s="83"/>
      <c r="O138" s="83"/>
      <c r="P138" s="109"/>
      <c r="Q138" s="109"/>
      <c r="R138" s="83"/>
      <c r="S138" s="82"/>
      <c r="V138" s="86"/>
    </row>
    <row r="139" spans="1:22" s="85" customFormat="1" ht="12.75">
      <c r="A139" s="87"/>
      <c r="B139" s="102"/>
      <c r="D139" s="103"/>
      <c r="E139" s="86"/>
      <c r="F139" s="86"/>
      <c r="G139" s="83"/>
      <c r="H139" s="83"/>
      <c r="I139" s="83"/>
      <c r="J139" s="103"/>
      <c r="K139" s="86"/>
      <c r="L139" s="86"/>
      <c r="M139" s="83"/>
      <c r="N139" s="83"/>
      <c r="O139" s="83"/>
      <c r="P139" s="109"/>
      <c r="Q139" s="109"/>
      <c r="R139" s="83"/>
      <c r="S139" s="82"/>
      <c r="V139" s="86"/>
    </row>
    <row r="140" spans="1:22" s="85" customFormat="1" ht="12.75">
      <c r="A140" s="87"/>
      <c r="B140" s="102"/>
      <c r="D140" s="103"/>
      <c r="E140" s="86"/>
      <c r="F140" s="86"/>
      <c r="G140" s="83"/>
      <c r="H140" s="83"/>
      <c r="I140" s="83"/>
      <c r="J140" s="103"/>
      <c r="K140" s="86"/>
      <c r="L140" s="86"/>
      <c r="M140" s="83"/>
      <c r="N140" s="83"/>
      <c r="O140" s="83"/>
      <c r="P140" s="109"/>
      <c r="Q140" s="109"/>
      <c r="R140" s="83"/>
      <c r="S140" s="82"/>
      <c r="V140" s="86"/>
    </row>
    <row r="141" spans="1:22" s="85" customFormat="1" ht="12.75">
      <c r="A141" s="87"/>
      <c r="B141" s="102"/>
      <c r="D141" s="103"/>
      <c r="E141" s="86"/>
      <c r="F141" s="86"/>
      <c r="G141" s="83"/>
      <c r="H141" s="83"/>
      <c r="I141" s="83"/>
      <c r="J141" s="103"/>
      <c r="K141" s="86"/>
      <c r="L141" s="86"/>
      <c r="M141" s="83"/>
      <c r="N141" s="83"/>
      <c r="O141" s="83"/>
      <c r="P141" s="109"/>
      <c r="Q141" s="109"/>
      <c r="R141" s="83"/>
      <c r="S141" s="82"/>
      <c r="V141" s="86"/>
    </row>
    <row r="142" spans="1:22" s="85" customFormat="1" ht="12.75">
      <c r="A142" s="87"/>
      <c r="B142" s="102"/>
      <c r="D142" s="103"/>
      <c r="E142" s="86"/>
      <c r="F142" s="86"/>
      <c r="G142" s="83"/>
      <c r="H142" s="83"/>
      <c r="I142" s="83"/>
      <c r="J142" s="103"/>
      <c r="K142" s="86"/>
      <c r="L142" s="86"/>
      <c r="M142" s="83"/>
      <c r="N142" s="83"/>
      <c r="O142" s="83"/>
      <c r="P142" s="109"/>
      <c r="Q142" s="109"/>
      <c r="R142" s="83"/>
      <c r="S142" s="82"/>
      <c r="V142" s="86"/>
    </row>
    <row r="143" spans="1:22" s="85" customFormat="1" ht="12.75">
      <c r="A143" s="87"/>
      <c r="B143" s="102"/>
      <c r="D143" s="103"/>
      <c r="E143" s="86"/>
      <c r="F143" s="86"/>
      <c r="G143" s="83"/>
      <c r="H143" s="83"/>
      <c r="I143" s="83"/>
      <c r="J143" s="103"/>
      <c r="K143" s="86"/>
      <c r="L143" s="86"/>
      <c r="M143" s="83"/>
      <c r="N143" s="83"/>
      <c r="O143" s="83"/>
      <c r="P143" s="109"/>
      <c r="Q143" s="109"/>
      <c r="R143" s="83"/>
      <c r="S143" s="82"/>
      <c r="V143" s="86"/>
    </row>
    <row r="144" spans="1:22" s="85" customFormat="1" ht="12.75">
      <c r="A144" s="87"/>
      <c r="B144" s="102"/>
      <c r="D144" s="103"/>
      <c r="E144" s="86"/>
      <c r="F144" s="86"/>
      <c r="G144" s="83"/>
      <c r="H144" s="83"/>
      <c r="I144" s="83"/>
      <c r="J144" s="103"/>
      <c r="K144" s="86"/>
      <c r="L144" s="86"/>
      <c r="M144" s="83"/>
      <c r="N144" s="83"/>
      <c r="O144" s="83"/>
      <c r="P144" s="109"/>
      <c r="Q144" s="109"/>
      <c r="R144" s="83"/>
      <c r="S144" s="82"/>
      <c r="V144" s="86"/>
    </row>
    <row r="145" spans="1:22" s="85" customFormat="1" ht="12.75">
      <c r="A145" s="87"/>
      <c r="B145" s="102"/>
      <c r="D145" s="103"/>
      <c r="E145" s="86"/>
      <c r="F145" s="86"/>
      <c r="G145" s="83"/>
      <c r="H145" s="83"/>
      <c r="I145" s="83"/>
      <c r="J145" s="103"/>
      <c r="K145" s="86"/>
      <c r="L145" s="86"/>
      <c r="M145" s="83"/>
      <c r="N145" s="83"/>
      <c r="O145" s="83"/>
      <c r="P145" s="109"/>
      <c r="Q145" s="109"/>
      <c r="R145" s="83"/>
      <c r="S145" s="82"/>
      <c r="V145" s="86"/>
    </row>
    <row r="146" spans="1:22" s="85" customFormat="1" ht="12.75">
      <c r="A146" s="87"/>
      <c r="B146" s="102"/>
      <c r="D146" s="103"/>
      <c r="E146" s="86"/>
      <c r="F146" s="86"/>
      <c r="G146" s="83"/>
      <c r="H146" s="83"/>
      <c r="I146" s="83"/>
      <c r="J146" s="103"/>
      <c r="K146" s="86"/>
      <c r="L146" s="86"/>
      <c r="M146" s="83"/>
      <c r="N146" s="83"/>
      <c r="O146" s="83"/>
      <c r="P146" s="109"/>
      <c r="Q146" s="109"/>
      <c r="R146" s="83"/>
      <c r="S146" s="82"/>
      <c r="V146" s="86"/>
    </row>
    <row r="147" spans="1:22" s="85" customFormat="1" ht="12.75">
      <c r="A147" s="87"/>
      <c r="B147" s="102"/>
      <c r="D147" s="103"/>
      <c r="E147" s="86"/>
      <c r="F147" s="86"/>
      <c r="G147" s="83"/>
      <c r="H147" s="83"/>
      <c r="I147" s="83"/>
      <c r="J147" s="103"/>
      <c r="K147" s="86"/>
      <c r="L147" s="86"/>
      <c r="M147" s="83"/>
      <c r="N147" s="83"/>
      <c r="O147" s="83"/>
      <c r="P147" s="109"/>
      <c r="Q147" s="109"/>
      <c r="R147" s="83"/>
      <c r="S147" s="82"/>
      <c r="V147" s="86"/>
    </row>
    <row r="148" spans="1:22" s="85" customFormat="1" ht="12.75">
      <c r="A148" s="87"/>
      <c r="B148" s="102"/>
      <c r="D148" s="103"/>
      <c r="E148" s="86"/>
      <c r="F148" s="86"/>
      <c r="G148" s="83"/>
      <c r="H148" s="83"/>
      <c r="I148" s="83"/>
      <c r="J148" s="103"/>
      <c r="K148" s="86"/>
      <c r="L148" s="86"/>
      <c r="M148" s="83"/>
      <c r="N148" s="83"/>
      <c r="O148" s="83"/>
      <c r="P148" s="109"/>
      <c r="Q148" s="109"/>
      <c r="R148" s="83"/>
      <c r="S148" s="82"/>
      <c r="V148" s="86"/>
    </row>
    <row r="149" spans="1:22" s="85" customFormat="1" ht="12.75">
      <c r="A149" s="87"/>
      <c r="B149" s="102"/>
      <c r="D149" s="103"/>
      <c r="E149" s="86"/>
      <c r="F149" s="86"/>
      <c r="G149" s="83"/>
      <c r="H149" s="83"/>
      <c r="I149" s="83"/>
      <c r="J149" s="103"/>
      <c r="K149" s="86"/>
      <c r="L149" s="86"/>
      <c r="M149" s="83"/>
      <c r="N149" s="83"/>
      <c r="O149" s="83"/>
      <c r="P149" s="109"/>
      <c r="Q149" s="109"/>
      <c r="R149" s="83"/>
      <c r="S149" s="82"/>
      <c r="V149" s="86"/>
    </row>
    <row r="150" spans="1:22" s="85" customFormat="1" ht="12.75">
      <c r="A150" s="87"/>
      <c r="B150" s="102"/>
      <c r="D150" s="103"/>
      <c r="E150" s="86"/>
      <c r="F150" s="86"/>
      <c r="G150" s="83"/>
      <c r="H150" s="83"/>
      <c r="I150" s="83"/>
      <c r="J150" s="103"/>
      <c r="K150" s="86"/>
      <c r="L150" s="86"/>
      <c r="M150" s="83"/>
      <c r="N150" s="83"/>
      <c r="O150" s="83"/>
      <c r="P150" s="109"/>
      <c r="Q150" s="109"/>
      <c r="R150" s="83"/>
      <c r="S150" s="82"/>
      <c r="V150" s="86"/>
    </row>
    <row r="151" spans="1:22" s="85" customFormat="1" ht="12.75">
      <c r="A151" s="87"/>
      <c r="B151" s="102"/>
      <c r="D151" s="103"/>
      <c r="E151" s="86"/>
      <c r="F151" s="86"/>
      <c r="G151" s="83"/>
      <c r="H151" s="83"/>
      <c r="I151" s="83"/>
      <c r="J151" s="103"/>
      <c r="K151" s="86"/>
      <c r="L151" s="86"/>
      <c r="M151" s="83"/>
      <c r="N151" s="83"/>
      <c r="O151" s="83"/>
      <c r="P151" s="109"/>
      <c r="Q151" s="109"/>
      <c r="R151" s="83"/>
      <c r="S151" s="82"/>
      <c r="V151" s="86"/>
    </row>
    <row r="152" spans="1:22" s="85" customFormat="1" ht="12.75">
      <c r="A152" s="87"/>
      <c r="B152" s="102"/>
      <c r="D152" s="103"/>
      <c r="E152" s="86"/>
      <c r="F152" s="86"/>
      <c r="G152" s="83"/>
      <c r="H152" s="83"/>
      <c r="I152" s="83"/>
      <c r="J152" s="103"/>
      <c r="K152" s="86"/>
      <c r="L152" s="86"/>
      <c r="M152" s="83"/>
      <c r="N152" s="83"/>
      <c r="O152" s="83"/>
      <c r="P152" s="109"/>
      <c r="Q152" s="109"/>
      <c r="R152" s="83"/>
      <c r="S152" s="82"/>
      <c r="V152" s="86"/>
    </row>
    <row r="153" spans="1:22" s="85" customFormat="1" ht="12.75">
      <c r="A153" s="87"/>
      <c r="B153" s="102"/>
      <c r="D153" s="103"/>
      <c r="E153" s="86"/>
      <c r="F153" s="86"/>
      <c r="G153" s="83"/>
      <c r="H153" s="83"/>
      <c r="I153" s="83"/>
      <c r="J153" s="103"/>
      <c r="K153" s="86"/>
      <c r="L153" s="86"/>
      <c r="M153" s="83"/>
      <c r="N153" s="83"/>
      <c r="O153" s="83"/>
      <c r="P153" s="109"/>
      <c r="Q153" s="109"/>
      <c r="R153" s="83"/>
      <c r="S153" s="82"/>
      <c r="V153" s="86"/>
    </row>
    <row r="154" spans="1:22" s="85" customFormat="1" ht="12.75">
      <c r="A154" s="87"/>
      <c r="B154" s="102"/>
      <c r="D154" s="103"/>
      <c r="E154" s="86"/>
      <c r="F154" s="86"/>
      <c r="G154" s="83"/>
      <c r="H154" s="83"/>
      <c r="I154" s="83"/>
      <c r="J154" s="103"/>
      <c r="K154" s="86"/>
      <c r="L154" s="86"/>
      <c r="M154" s="83"/>
      <c r="N154" s="83"/>
      <c r="O154" s="83"/>
      <c r="P154" s="109"/>
      <c r="Q154" s="109"/>
      <c r="R154" s="83"/>
      <c r="S154" s="82"/>
      <c r="V154" s="86"/>
    </row>
    <row r="155" spans="1:22" s="85" customFormat="1" ht="12.75">
      <c r="A155" s="87"/>
      <c r="B155" s="102"/>
      <c r="D155" s="103"/>
      <c r="E155" s="86"/>
      <c r="F155" s="86"/>
      <c r="G155" s="83"/>
      <c r="H155" s="83"/>
      <c r="I155" s="83"/>
      <c r="J155" s="103"/>
      <c r="K155" s="86"/>
      <c r="L155" s="86"/>
      <c r="M155" s="83"/>
      <c r="N155" s="83"/>
      <c r="O155" s="83"/>
      <c r="P155" s="109"/>
      <c r="Q155" s="109"/>
      <c r="R155" s="83"/>
      <c r="S155" s="82"/>
      <c r="V155" s="86"/>
    </row>
    <row r="156" spans="1:22" s="85" customFormat="1" ht="12.75">
      <c r="A156" s="87"/>
      <c r="B156" s="102"/>
      <c r="D156" s="103"/>
      <c r="E156" s="86"/>
      <c r="F156" s="86"/>
      <c r="G156" s="83"/>
      <c r="H156" s="83"/>
      <c r="I156" s="83"/>
      <c r="J156" s="103"/>
      <c r="K156" s="86"/>
      <c r="L156" s="86"/>
      <c r="M156" s="83"/>
      <c r="N156" s="83"/>
      <c r="O156" s="83"/>
      <c r="P156" s="109"/>
      <c r="Q156" s="109"/>
      <c r="R156" s="83"/>
      <c r="S156" s="82"/>
      <c r="V156" s="86"/>
    </row>
    <row r="157" spans="1:22" s="85" customFormat="1" ht="12.75">
      <c r="A157" s="87"/>
      <c r="B157" s="102"/>
      <c r="D157" s="103"/>
      <c r="E157" s="86"/>
      <c r="F157" s="86"/>
      <c r="G157" s="83"/>
      <c r="H157" s="83"/>
      <c r="I157" s="83"/>
      <c r="J157" s="103"/>
      <c r="K157" s="86"/>
      <c r="L157" s="86"/>
      <c r="M157" s="83"/>
      <c r="N157" s="83"/>
      <c r="O157" s="83"/>
      <c r="P157" s="109"/>
      <c r="Q157" s="109"/>
      <c r="R157" s="83"/>
      <c r="S157" s="82"/>
      <c r="V157" s="86"/>
    </row>
    <row r="158" spans="1:22" s="85" customFormat="1" ht="12.75">
      <c r="A158" s="87"/>
      <c r="B158" s="102"/>
      <c r="D158" s="103"/>
      <c r="E158" s="86"/>
      <c r="F158" s="86"/>
      <c r="G158" s="83"/>
      <c r="H158" s="83"/>
      <c r="I158" s="83"/>
      <c r="J158" s="103"/>
      <c r="K158" s="86"/>
      <c r="L158" s="86"/>
      <c r="M158" s="83"/>
      <c r="N158" s="83"/>
      <c r="O158" s="83"/>
      <c r="P158" s="109"/>
      <c r="Q158" s="109"/>
      <c r="R158" s="83"/>
      <c r="S158" s="82"/>
      <c r="V158" s="86"/>
    </row>
    <row r="159" spans="1:22" s="85" customFormat="1" ht="12.75">
      <c r="A159" s="87"/>
      <c r="B159" s="102"/>
      <c r="D159" s="103"/>
      <c r="E159" s="86"/>
      <c r="F159" s="86"/>
      <c r="G159" s="83"/>
      <c r="H159" s="83"/>
      <c r="I159" s="83"/>
      <c r="J159" s="103"/>
      <c r="K159" s="86"/>
      <c r="L159" s="86"/>
      <c r="M159" s="83"/>
      <c r="N159" s="83"/>
      <c r="O159" s="83"/>
      <c r="P159" s="109"/>
      <c r="Q159" s="109"/>
      <c r="R159" s="83"/>
      <c r="S159" s="82"/>
      <c r="V159" s="86"/>
    </row>
    <row r="160" spans="1:22" s="85" customFormat="1" ht="12.75">
      <c r="A160" s="87"/>
      <c r="B160" s="102"/>
      <c r="D160" s="103"/>
      <c r="E160" s="86"/>
      <c r="F160" s="86"/>
      <c r="G160" s="83"/>
      <c r="H160" s="83"/>
      <c r="I160" s="83"/>
      <c r="J160" s="103"/>
      <c r="K160" s="86"/>
      <c r="L160" s="86"/>
      <c r="M160" s="83"/>
      <c r="N160" s="83"/>
      <c r="O160" s="83"/>
      <c r="P160" s="109"/>
      <c r="Q160" s="109"/>
      <c r="R160" s="83"/>
      <c r="S160" s="82"/>
      <c r="V160" s="86"/>
    </row>
    <row r="161" spans="1:22" s="85" customFormat="1" ht="12.75">
      <c r="A161" s="87"/>
      <c r="B161" s="102"/>
      <c r="D161" s="103"/>
      <c r="E161" s="86"/>
      <c r="F161" s="86"/>
      <c r="G161" s="83"/>
      <c r="H161" s="83"/>
      <c r="I161" s="83"/>
      <c r="J161" s="103"/>
      <c r="K161" s="86"/>
      <c r="L161" s="86"/>
      <c r="M161" s="83"/>
      <c r="N161" s="83"/>
      <c r="O161" s="83"/>
      <c r="P161" s="109"/>
      <c r="Q161" s="109"/>
      <c r="R161" s="83"/>
      <c r="S161" s="82"/>
      <c r="V161" s="86"/>
    </row>
    <row r="162" spans="1:22" s="85" customFormat="1" ht="12.75">
      <c r="A162" s="87"/>
      <c r="B162" s="102"/>
      <c r="D162" s="103"/>
      <c r="E162" s="86"/>
      <c r="F162" s="86"/>
      <c r="G162" s="83"/>
      <c r="H162" s="83"/>
      <c r="I162" s="83"/>
      <c r="J162" s="103"/>
      <c r="K162" s="86"/>
      <c r="L162" s="86"/>
      <c r="M162" s="83"/>
      <c r="N162" s="83"/>
      <c r="O162" s="83"/>
      <c r="P162" s="109"/>
      <c r="Q162" s="109"/>
      <c r="R162" s="83"/>
      <c r="S162" s="82"/>
      <c r="V162" s="86"/>
    </row>
    <row r="163" spans="1:22" s="85" customFormat="1" ht="12.75">
      <c r="A163" s="87"/>
      <c r="B163" s="102"/>
      <c r="D163" s="103"/>
      <c r="E163" s="86"/>
      <c r="F163" s="86"/>
      <c r="G163" s="83"/>
      <c r="H163" s="83"/>
      <c r="I163" s="83"/>
      <c r="J163" s="103"/>
      <c r="K163" s="86"/>
      <c r="L163" s="86"/>
      <c r="M163" s="83"/>
      <c r="N163" s="83"/>
      <c r="O163" s="83"/>
      <c r="P163" s="109"/>
      <c r="Q163" s="109"/>
      <c r="R163" s="83"/>
      <c r="S163" s="82"/>
      <c r="V163" s="86"/>
    </row>
    <row r="164" spans="1:22" s="85" customFormat="1" ht="12.75">
      <c r="A164" s="87"/>
      <c r="B164" s="102"/>
      <c r="D164" s="103"/>
      <c r="E164" s="86"/>
      <c r="F164" s="86"/>
      <c r="G164" s="83"/>
      <c r="H164" s="83"/>
      <c r="I164" s="83"/>
      <c r="J164" s="103"/>
      <c r="K164" s="86"/>
      <c r="L164" s="86"/>
      <c r="M164" s="83"/>
      <c r="N164" s="83"/>
      <c r="O164" s="83"/>
      <c r="P164" s="109"/>
      <c r="Q164" s="109"/>
      <c r="R164" s="83"/>
      <c r="S164" s="82"/>
      <c r="V164" s="86"/>
    </row>
    <row r="165" spans="1:22" s="85" customFormat="1" ht="12.75">
      <c r="A165" s="87"/>
      <c r="B165" s="102"/>
      <c r="D165" s="103"/>
      <c r="E165" s="86"/>
      <c r="F165" s="86"/>
      <c r="G165" s="83"/>
      <c r="H165" s="83"/>
      <c r="I165" s="83"/>
      <c r="J165" s="103"/>
      <c r="K165" s="86"/>
      <c r="L165" s="86"/>
      <c r="M165" s="83"/>
      <c r="N165" s="83"/>
      <c r="O165" s="83"/>
      <c r="P165" s="109"/>
      <c r="Q165" s="109"/>
      <c r="R165" s="83"/>
      <c r="S165" s="82"/>
      <c r="V165" s="86"/>
    </row>
    <row r="166" spans="1:22" s="85" customFormat="1" ht="12.75">
      <c r="A166" s="87"/>
      <c r="B166" s="102"/>
      <c r="D166" s="103"/>
      <c r="E166" s="86"/>
      <c r="F166" s="86"/>
      <c r="G166" s="83"/>
      <c r="H166" s="83"/>
      <c r="I166" s="83"/>
      <c r="J166" s="103"/>
      <c r="K166" s="86"/>
      <c r="L166" s="86"/>
      <c r="M166" s="83"/>
      <c r="N166" s="83"/>
      <c r="O166" s="83"/>
      <c r="P166" s="109"/>
      <c r="Q166" s="109"/>
      <c r="R166" s="83"/>
      <c r="S166" s="82"/>
      <c r="V166" s="86"/>
    </row>
    <row r="167" spans="1:22" s="85" customFormat="1" ht="12.75">
      <c r="A167" s="87"/>
      <c r="B167" s="102"/>
      <c r="D167" s="103"/>
      <c r="E167" s="86"/>
      <c r="F167" s="86"/>
      <c r="G167" s="83"/>
      <c r="H167" s="83"/>
      <c r="I167" s="83"/>
      <c r="J167" s="103"/>
      <c r="K167" s="86"/>
      <c r="L167" s="86"/>
      <c r="M167" s="83"/>
      <c r="N167" s="83"/>
      <c r="O167" s="83"/>
      <c r="P167" s="109"/>
      <c r="Q167" s="109"/>
      <c r="R167" s="83"/>
      <c r="S167" s="82"/>
      <c r="V167" s="86"/>
    </row>
    <row r="168" spans="1:22" s="85" customFormat="1" ht="12.75">
      <c r="A168" s="87"/>
      <c r="B168" s="102"/>
      <c r="D168" s="103"/>
      <c r="E168" s="86"/>
      <c r="F168" s="86"/>
      <c r="G168" s="83"/>
      <c r="H168" s="83"/>
      <c r="I168" s="83"/>
      <c r="J168" s="103"/>
      <c r="K168" s="86"/>
      <c r="L168" s="86"/>
      <c r="M168" s="83"/>
      <c r="N168" s="83"/>
      <c r="O168" s="83"/>
      <c r="P168" s="109"/>
      <c r="Q168" s="109"/>
      <c r="R168" s="83"/>
      <c r="S168" s="82"/>
      <c r="V168" s="86"/>
    </row>
    <row r="169" spans="1:22" s="85" customFormat="1" ht="12.75">
      <c r="A169" s="87"/>
      <c r="B169" s="102"/>
      <c r="D169" s="103"/>
      <c r="E169" s="86"/>
      <c r="F169" s="86"/>
      <c r="G169" s="83"/>
      <c r="H169" s="83"/>
      <c r="I169" s="83"/>
      <c r="J169" s="103"/>
      <c r="K169" s="86"/>
      <c r="L169" s="86"/>
      <c r="M169" s="83"/>
      <c r="N169" s="83"/>
      <c r="O169" s="83"/>
      <c r="P169" s="109"/>
      <c r="Q169" s="109"/>
      <c r="R169" s="83"/>
      <c r="S169" s="82"/>
      <c r="V169" s="86"/>
    </row>
    <row r="170" spans="1:22" s="85" customFormat="1" ht="12.75">
      <c r="A170" s="87"/>
      <c r="B170" s="102"/>
      <c r="D170" s="103"/>
      <c r="E170" s="86"/>
      <c r="F170" s="86"/>
      <c r="G170" s="83"/>
      <c r="H170" s="83"/>
      <c r="I170" s="83"/>
      <c r="J170" s="103"/>
      <c r="K170" s="86"/>
      <c r="L170" s="86"/>
      <c r="M170" s="83"/>
      <c r="N170" s="83"/>
      <c r="O170" s="83"/>
      <c r="P170" s="109"/>
      <c r="Q170" s="109"/>
      <c r="R170" s="83"/>
      <c r="S170" s="82"/>
      <c r="V170" s="86"/>
    </row>
    <row r="171" spans="1:22" s="85" customFormat="1" ht="12.75">
      <c r="A171" s="87"/>
      <c r="B171" s="102"/>
      <c r="D171" s="103"/>
      <c r="E171" s="86"/>
      <c r="F171" s="86"/>
      <c r="G171" s="83"/>
      <c r="H171" s="83"/>
      <c r="I171" s="83"/>
      <c r="J171" s="103"/>
      <c r="K171" s="86"/>
      <c r="L171" s="86"/>
      <c r="M171" s="83"/>
      <c r="N171" s="83"/>
      <c r="O171" s="83"/>
      <c r="P171" s="109"/>
      <c r="Q171" s="109"/>
      <c r="R171" s="83"/>
      <c r="S171" s="82"/>
      <c r="V171" s="86"/>
    </row>
    <row r="172" spans="1:22" s="85" customFormat="1" ht="12.75">
      <c r="A172" s="87"/>
      <c r="B172" s="102"/>
      <c r="D172" s="103"/>
      <c r="E172" s="86"/>
      <c r="F172" s="86"/>
      <c r="G172" s="83"/>
      <c r="H172" s="83"/>
      <c r="I172" s="83"/>
      <c r="J172" s="103"/>
      <c r="K172" s="86"/>
      <c r="L172" s="86"/>
      <c r="M172" s="83"/>
      <c r="N172" s="83"/>
      <c r="O172" s="83"/>
      <c r="P172" s="109"/>
      <c r="Q172" s="109"/>
      <c r="R172" s="83"/>
      <c r="S172" s="82"/>
      <c r="V172" s="86"/>
    </row>
    <row r="173" spans="1:22" s="85" customFormat="1" ht="12.75">
      <c r="A173" s="87"/>
      <c r="B173" s="102"/>
      <c r="D173" s="103"/>
      <c r="E173" s="86"/>
      <c r="F173" s="86"/>
      <c r="G173" s="83"/>
      <c r="H173" s="83"/>
      <c r="I173" s="83"/>
      <c r="J173" s="103"/>
      <c r="K173" s="86"/>
      <c r="L173" s="86"/>
      <c r="M173" s="83"/>
      <c r="N173" s="83"/>
      <c r="O173" s="83"/>
      <c r="P173" s="109"/>
      <c r="Q173" s="109"/>
      <c r="R173" s="83"/>
      <c r="S173" s="82"/>
      <c r="V173" s="86"/>
    </row>
    <row r="174" spans="1:22" s="85" customFormat="1" ht="12.75">
      <c r="A174" s="87"/>
      <c r="B174" s="102"/>
      <c r="D174" s="103"/>
      <c r="E174" s="86"/>
      <c r="F174" s="86"/>
      <c r="G174" s="83"/>
      <c r="H174" s="83"/>
      <c r="I174" s="83"/>
      <c r="J174" s="103"/>
      <c r="K174" s="86"/>
      <c r="L174" s="86"/>
      <c r="M174" s="83"/>
      <c r="N174" s="83"/>
      <c r="O174" s="83"/>
      <c r="P174" s="109"/>
      <c r="Q174" s="109"/>
      <c r="R174" s="83"/>
      <c r="S174" s="82"/>
      <c r="V174" s="86"/>
    </row>
    <row r="175" spans="1:22" s="85" customFormat="1" ht="12.75">
      <c r="A175" s="87"/>
      <c r="B175" s="102"/>
      <c r="D175" s="103"/>
      <c r="E175" s="86"/>
      <c r="F175" s="86"/>
      <c r="G175" s="83"/>
      <c r="H175" s="83"/>
      <c r="I175" s="83"/>
      <c r="J175" s="103"/>
      <c r="K175" s="86"/>
      <c r="L175" s="86"/>
      <c r="M175" s="83"/>
      <c r="N175" s="83"/>
      <c r="O175" s="83"/>
      <c r="P175" s="109"/>
      <c r="Q175" s="109"/>
      <c r="R175" s="83"/>
      <c r="S175" s="82"/>
      <c r="V175" s="86"/>
    </row>
    <row r="176" spans="1:22" s="85" customFormat="1" ht="12.75">
      <c r="A176" s="87"/>
      <c r="B176" s="102"/>
      <c r="D176" s="103"/>
      <c r="E176" s="86"/>
      <c r="F176" s="86"/>
      <c r="G176" s="83"/>
      <c r="H176" s="83"/>
      <c r="I176" s="83"/>
      <c r="J176" s="103"/>
      <c r="K176" s="86"/>
      <c r="L176" s="86"/>
      <c r="M176" s="83"/>
      <c r="N176" s="83"/>
      <c r="O176" s="83"/>
      <c r="P176" s="109"/>
      <c r="Q176" s="109"/>
      <c r="R176" s="83"/>
      <c r="S176" s="82"/>
      <c r="V176" s="86"/>
    </row>
    <row r="177" spans="1:22" s="85" customFormat="1" ht="12.75">
      <c r="A177" s="87"/>
      <c r="B177" s="102"/>
      <c r="D177" s="103"/>
      <c r="E177" s="86"/>
      <c r="F177" s="86"/>
      <c r="G177" s="83"/>
      <c r="H177" s="83"/>
      <c r="I177" s="83"/>
      <c r="J177" s="103"/>
      <c r="K177" s="86"/>
      <c r="L177" s="86"/>
      <c r="M177" s="83"/>
      <c r="N177" s="83"/>
      <c r="O177" s="83"/>
      <c r="P177" s="109"/>
      <c r="Q177" s="109"/>
      <c r="R177" s="83"/>
      <c r="S177" s="82"/>
      <c r="V177" s="86"/>
    </row>
    <row r="178" spans="1:22" s="85" customFormat="1" ht="12.75">
      <c r="A178" s="87"/>
      <c r="B178" s="102"/>
      <c r="D178" s="103"/>
      <c r="E178" s="86"/>
      <c r="F178" s="86"/>
      <c r="G178" s="83"/>
      <c r="H178" s="83"/>
      <c r="I178" s="83"/>
      <c r="J178" s="103"/>
      <c r="K178" s="86"/>
      <c r="L178" s="86"/>
      <c r="M178" s="83"/>
      <c r="N178" s="83"/>
      <c r="O178" s="83"/>
      <c r="P178" s="109"/>
      <c r="Q178" s="109"/>
      <c r="R178" s="83"/>
      <c r="S178" s="82"/>
      <c r="V178" s="86"/>
    </row>
    <row r="179" spans="1:22" s="85" customFormat="1" ht="12.75">
      <c r="A179" s="87"/>
      <c r="B179" s="102"/>
      <c r="D179" s="103"/>
      <c r="E179" s="86"/>
      <c r="F179" s="86"/>
      <c r="G179" s="83"/>
      <c r="H179" s="83"/>
      <c r="I179" s="83"/>
      <c r="J179" s="103"/>
      <c r="K179" s="86"/>
      <c r="L179" s="86"/>
      <c r="M179" s="83"/>
      <c r="N179" s="83"/>
      <c r="O179" s="83"/>
      <c r="P179" s="109"/>
      <c r="Q179" s="109"/>
      <c r="R179" s="83"/>
      <c r="S179" s="82"/>
      <c r="V179" s="86"/>
    </row>
    <row r="180" spans="1:22" s="85" customFormat="1" ht="12.75">
      <c r="A180" s="87"/>
      <c r="B180" s="102"/>
      <c r="D180" s="103"/>
      <c r="E180" s="86"/>
      <c r="F180" s="86"/>
      <c r="G180" s="83"/>
      <c r="H180" s="83"/>
      <c r="I180" s="83"/>
      <c r="J180" s="103"/>
      <c r="K180" s="86"/>
      <c r="L180" s="86"/>
      <c r="M180" s="83"/>
      <c r="N180" s="83"/>
      <c r="O180" s="83"/>
      <c r="P180" s="109"/>
      <c r="Q180" s="109"/>
      <c r="R180" s="83"/>
      <c r="S180" s="82"/>
      <c r="V180" s="86"/>
    </row>
    <row r="181" spans="1:22" s="85" customFormat="1" ht="12.75">
      <c r="A181" s="87"/>
      <c r="B181" s="102"/>
      <c r="D181" s="103"/>
      <c r="E181" s="86"/>
      <c r="F181" s="86"/>
      <c r="G181" s="83"/>
      <c r="H181" s="83"/>
      <c r="I181" s="83"/>
      <c r="J181" s="103"/>
      <c r="K181" s="86"/>
      <c r="L181" s="86"/>
      <c r="M181" s="83"/>
      <c r="N181" s="83"/>
      <c r="O181" s="83"/>
      <c r="P181" s="109"/>
      <c r="Q181" s="109"/>
      <c r="R181" s="83"/>
      <c r="S181" s="82"/>
      <c r="V181" s="86"/>
    </row>
    <row r="182" spans="1:22" s="85" customFormat="1" ht="12.75">
      <c r="A182" s="87"/>
      <c r="B182" s="102"/>
      <c r="D182" s="103"/>
      <c r="E182" s="86"/>
      <c r="F182" s="86"/>
      <c r="G182" s="83"/>
      <c r="H182" s="83"/>
      <c r="I182" s="83"/>
      <c r="J182" s="103"/>
      <c r="K182" s="86"/>
      <c r="L182" s="86"/>
      <c r="M182" s="83"/>
      <c r="N182" s="83"/>
      <c r="O182" s="83"/>
      <c r="P182" s="109"/>
      <c r="Q182" s="109"/>
      <c r="R182" s="83"/>
      <c r="S182" s="82"/>
      <c r="V182" s="86"/>
    </row>
    <row r="183" spans="1:22" s="85" customFormat="1" ht="12.75">
      <c r="A183" s="87"/>
      <c r="B183" s="102"/>
      <c r="D183" s="103"/>
      <c r="E183" s="86"/>
      <c r="F183" s="86"/>
      <c r="G183" s="83"/>
      <c r="H183" s="83"/>
      <c r="I183" s="83"/>
      <c r="J183" s="103"/>
      <c r="K183" s="86"/>
      <c r="L183" s="86"/>
      <c r="M183" s="83"/>
      <c r="N183" s="83"/>
      <c r="O183" s="83"/>
      <c r="P183" s="109"/>
      <c r="Q183" s="109"/>
      <c r="R183" s="83"/>
      <c r="S183" s="82"/>
      <c r="V183" s="86"/>
    </row>
    <row r="184" spans="1:22" s="85" customFormat="1" ht="12.75">
      <c r="A184" s="87"/>
      <c r="B184" s="102"/>
      <c r="D184" s="103"/>
      <c r="E184" s="86"/>
      <c r="F184" s="86"/>
      <c r="G184" s="83"/>
      <c r="H184" s="83"/>
      <c r="I184" s="83"/>
      <c r="J184" s="103"/>
      <c r="K184" s="86"/>
      <c r="L184" s="86"/>
      <c r="M184" s="83"/>
      <c r="N184" s="83"/>
      <c r="O184" s="83"/>
      <c r="P184" s="109"/>
      <c r="Q184" s="109"/>
      <c r="R184" s="83"/>
      <c r="S184" s="82"/>
      <c r="V184" s="86"/>
    </row>
    <row r="185" spans="1:22" s="85" customFormat="1" ht="12.75">
      <c r="A185" s="87"/>
      <c r="B185" s="102"/>
      <c r="D185" s="103"/>
      <c r="E185" s="86"/>
      <c r="F185" s="86"/>
      <c r="G185" s="83"/>
      <c r="H185" s="83"/>
      <c r="I185" s="83"/>
      <c r="J185" s="103"/>
      <c r="K185" s="86"/>
      <c r="L185" s="86"/>
      <c r="M185" s="83"/>
      <c r="N185" s="83"/>
      <c r="O185" s="83"/>
      <c r="P185" s="109"/>
      <c r="Q185" s="109"/>
      <c r="R185" s="83"/>
      <c r="S185" s="82"/>
      <c r="V185" s="86"/>
    </row>
    <row r="186" spans="1:22" s="85" customFormat="1" ht="12.75">
      <c r="A186" s="87"/>
      <c r="B186" s="102"/>
      <c r="D186" s="103"/>
      <c r="E186" s="86"/>
      <c r="F186" s="86"/>
      <c r="G186" s="83"/>
      <c r="H186" s="83"/>
      <c r="I186" s="83"/>
      <c r="J186" s="103"/>
      <c r="K186" s="86"/>
      <c r="L186" s="86"/>
      <c r="M186" s="83"/>
      <c r="N186" s="83"/>
      <c r="O186" s="83"/>
      <c r="P186" s="109"/>
      <c r="Q186" s="109"/>
      <c r="R186" s="83"/>
      <c r="S186" s="82"/>
      <c r="V186" s="86"/>
    </row>
    <row r="187" spans="1:22" s="85" customFormat="1" ht="12.75">
      <c r="A187" s="87"/>
      <c r="B187" s="102"/>
      <c r="D187" s="103"/>
      <c r="E187" s="86"/>
      <c r="F187" s="86"/>
      <c r="G187" s="83"/>
      <c r="H187" s="83"/>
      <c r="I187" s="83"/>
      <c r="J187" s="103"/>
      <c r="K187" s="86"/>
      <c r="L187" s="86"/>
      <c r="M187" s="83"/>
      <c r="N187" s="83"/>
      <c r="O187" s="83"/>
      <c r="P187" s="109"/>
      <c r="Q187" s="109"/>
      <c r="R187" s="83"/>
      <c r="S187" s="82"/>
      <c r="V187" s="86"/>
    </row>
    <row r="188" spans="1:22" s="85" customFormat="1" ht="12.75">
      <c r="A188" s="87"/>
      <c r="B188" s="102"/>
      <c r="D188" s="103"/>
      <c r="E188" s="86"/>
      <c r="F188" s="86"/>
      <c r="G188" s="83"/>
      <c r="H188" s="83"/>
      <c r="I188" s="83"/>
      <c r="J188" s="103"/>
      <c r="K188" s="86"/>
      <c r="L188" s="86"/>
      <c r="M188" s="83"/>
      <c r="N188" s="83"/>
      <c r="O188" s="83"/>
      <c r="P188" s="109"/>
      <c r="Q188" s="109"/>
      <c r="R188" s="83"/>
      <c r="S188" s="82"/>
      <c r="V188" s="86"/>
    </row>
    <row r="189" spans="1:22" s="85" customFormat="1" ht="12.75">
      <c r="A189" s="87"/>
      <c r="B189" s="102"/>
      <c r="D189" s="103"/>
      <c r="E189" s="86"/>
      <c r="F189" s="86"/>
      <c r="G189" s="83"/>
      <c r="H189" s="83"/>
      <c r="I189" s="83"/>
      <c r="J189" s="103"/>
      <c r="K189" s="86"/>
      <c r="L189" s="86"/>
      <c r="M189" s="83"/>
      <c r="N189" s="83"/>
      <c r="O189" s="83"/>
      <c r="P189" s="109"/>
      <c r="Q189" s="109"/>
      <c r="R189" s="83"/>
      <c r="S189" s="82"/>
      <c r="V189" s="86"/>
    </row>
    <row r="190" spans="1:22" s="85" customFormat="1" ht="12.75">
      <c r="A190" s="87"/>
      <c r="B190" s="102"/>
      <c r="D190" s="103"/>
      <c r="E190" s="86"/>
      <c r="F190" s="86"/>
      <c r="G190" s="83"/>
      <c r="H190" s="83"/>
      <c r="I190" s="83"/>
      <c r="J190" s="103"/>
      <c r="K190" s="86"/>
      <c r="L190" s="86"/>
      <c r="M190" s="83"/>
      <c r="N190" s="83"/>
      <c r="O190" s="83"/>
      <c r="P190" s="109"/>
      <c r="Q190" s="109"/>
      <c r="R190" s="83"/>
      <c r="S190" s="82"/>
      <c r="V190" s="86"/>
    </row>
    <row r="191" spans="1:22" s="85" customFormat="1" ht="12.75">
      <c r="A191" s="87"/>
      <c r="B191" s="102"/>
      <c r="D191" s="103"/>
      <c r="E191" s="86"/>
      <c r="F191" s="86"/>
      <c r="G191" s="83"/>
      <c r="H191" s="83"/>
      <c r="I191" s="83"/>
      <c r="J191" s="103"/>
      <c r="K191" s="86"/>
      <c r="L191" s="86"/>
      <c r="M191" s="83"/>
      <c r="N191" s="83"/>
      <c r="O191" s="83"/>
      <c r="P191" s="109"/>
      <c r="Q191" s="109"/>
      <c r="R191" s="83"/>
      <c r="S191" s="82"/>
      <c r="V191" s="86"/>
    </row>
    <row r="192" spans="1:22" s="85" customFormat="1" ht="12.75">
      <c r="A192" s="87"/>
      <c r="B192" s="102"/>
      <c r="D192" s="103"/>
      <c r="E192" s="86"/>
      <c r="F192" s="86"/>
      <c r="G192" s="83"/>
      <c r="H192" s="83"/>
      <c r="I192" s="83"/>
      <c r="J192" s="103"/>
      <c r="K192" s="86"/>
      <c r="L192" s="86"/>
      <c r="M192" s="83"/>
      <c r="N192" s="83"/>
      <c r="O192" s="83"/>
      <c r="P192" s="109"/>
      <c r="Q192" s="109"/>
      <c r="R192" s="83"/>
      <c r="S192" s="82"/>
      <c r="V192" s="86"/>
    </row>
    <row r="193" spans="1:22" s="85" customFormat="1" ht="12.75">
      <c r="A193" s="87"/>
      <c r="B193" s="102"/>
      <c r="D193" s="103"/>
      <c r="E193" s="86"/>
      <c r="F193" s="86"/>
      <c r="G193" s="83"/>
      <c r="H193" s="83"/>
      <c r="I193" s="83"/>
      <c r="J193" s="103"/>
      <c r="K193" s="86"/>
      <c r="L193" s="86"/>
      <c r="M193" s="83"/>
      <c r="N193" s="83"/>
      <c r="O193" s="83"/>
      <c r="P193" s="109"/>
      <c r="Q193" s="109"/>
      <c r="R193" s="83"/>
      <c r="S193" s="82"/>
      <c r="V193" s="86"/>
    </row>
    <row r="194" spans="1:22" s="85" customFormat="1" ht="12.75">
      <c r="A194" s="87"/>
      <c r="B194" s="102"/>
      <c r="D194" s="103"/>
      <c r="E194" s="86"/>
      <c r="F194" s="86"/>
      <c r="G194" s="83"/>
      <c r="H194" s="83"/>
      <c r="I194" s="83"/>
      <c r="J194" s="103"/>
      <c r="K194" s="86"/>
      <c r="L194" s="86"/>
      <c r="M194" s="83"/>
      <c r="N194" s="83"/>
      <c r="O194" s="83"/>
      <c r="P194" s="109"/>
      <c r="Q194" s="109"/>
      <c r="R194" s="83"/>
      <c r="S194" s="82"/>
      <c r="V194" s="86"/>
    </row>
    <row r="195" spans="1:22" s="85" customFormat="1" ht="12.75">
      <c r="A195" s="87"/>
      <c r="B195" s="102"/>
      <c r="D195" s="103"/>
      <c r="E195" s="86"/>
      <c r="F195" s="86"/>
      <c r="G195" s="83"/>
      <c r="H195" s="83"/>
      <c r="I195" s="83"/>
      <c r="J195" s="103"/>
      <c r="K195" s="86"/>
      <c r="L195" s="86"/>
      <c r="M195" s="83"/>
      <c r="N195" s="83"/>
      <c r="O195" s="83"/>
      <c r="P195" s="109"/>
      <c r="Q195" s="109"/>
      <c r="R195" s="83"/>
      <c r="S195" s="82"/>
      <c r="V195" s="86"/>
    </row>
    <row r="196" spans="1:22" s="85" customFormat="1" ht="12.75">
      <c r="A196" s="87"/>
      <c r="B196" s="102"/>
      <c r="D196" s="103"/>
      <c r="E196" s="86"/>
      <c r="F196" s="86"/>
      <c r="G196" s="83"/>
      <c r="H196" s="83"/>
      <c r="I196" s="83"/>
      <c r="J196" s="103"/>
      <c r="K196" s="86"/>
      <c r="L196" s="86"/>
      <c r="M196" s="83"/>
      <c r="N196" s="83"/>
      <c r="O196" s="83"/>
      <c r="P196" s="109"/>
      <c r="Q196" s="109"/>
      <c r="R196" s="83"/>
      <c r="S196" s="82"/>
      <c r="V196" s="86"/>
    </row>
    <row r="197" spans="1:22" s="85" customFormat="1" ht="12.75">
      <c r="A197" s="87"/>
      <c r="B197" s="102"/>
      <c r="D197" s="103"/>
      <c r="E197" s="86"/>
      <c r="F197" s="86"/>
      <c r="G197" s="83"/>
      <c r="H197" s="83"/>
      <c r="I197" s="83"/>
      <c r="J197" s="103"/>
      <c r="K197" s="86"/>
      <c r="L197" s="86"/>
      <c r="M197" s="83"/>
      <c r="N197" s="83"/>
      <c r="O197" s="83"/>
      <c r="P197" s="109"/>
      <c r="Q197" s="109"/>
      <c r="R197" s="83"/>
      <c r="S197" s="82"/>
      <c r="V197" s="86"/>
    </row>
    <row r="198" spans="1:22" s="85" customFormat="1" ht="12.75">
      <c r="A198" s="87"/>
      <c r="B198" s="102"/>
      <c r="D198" s="103"/>
      <c r="E198" s="86"/>
      <c r="F198" s="86"/>
      <c r="G198" s="83"/>
      <c r="H198" s="83"/>
      <c r="I198" s="83"/>
      <c r="J198" s="103"/>
      <c r="K198" s="86"/>
      <c r="L198" s="86"/>
      <c r="M198" s="83"/>
      <c r="N198" s="83"/>
      <c r="O198" s="83"/>
      <c r="P198" s="109"/>
      <c r="Q198" s="109"/>
      <c r="R198" s="83"/>
      <c r="S198" s="82"/>
      <c r="V198" s="86"/>
    </row>
    <row r="199" spans="1:22" s="85" customFormat="1" ht="12.75">
      <c r="A199" s="87"/>
      <c r="B199" s="102"/>
      <c r="D199" s="103"/>
      <c r="E199" s="86"/>
      <c r="F199" s="86"/>
      <c r="G199" s="83"/>
      <c r="H199" s="83"/>
      <c r="I199" s="83"/>
      <c r="J199" s="103"/>
      <c r="K199" s="86"/>
      <c r="L199" s="86"/>
      <c r="M199" s="83"/>
      <c r="N199" s="83"/>
      <c r="O199" s="83"/>
      <c r="P199" s="109"/>
      <c r="Q199" s="109"/>
      <c r="R199" s="83"/>
      <c r="S199" s="82"/>
      <c r="V199" s="86"/>
    </row>
    <row r="200" spans="1:22" s="85" customFormat="1" ht="12.75">
      <c r="A200" s="87"/>
      <c r="B200" s="102"/>
      <c r="D200" s="103"/>
      <c r="E200" s="86"/>
      <c r="F200" s="86"/>
      <c r="G200" s="83"/>
      <c r="H200" s="83"/>
      <c r="I200" s="83"/>
      <c r="J200" s="103"/>
      <c r="K200" s="86"/>
      <c r="L200" s="86"/>
      <c r="M200" s="83"/>
      <c r="N200" s="83"/>
      <c r="O200" s="83"/>
      <c r="P200" s="109"/>
      <c r="Q200" s="109"/>
      <c r="R200" s="83"/>
      <c r="S200" s="82"/>
      <c r="V200" s="86"/>
    </row>
    <row r="201" spans="1:22" s="85" customFormat="1" ht="12.75">
      <c r="A201" s="87"/>
      <c r="B201" s="102"/>
      <c r="D201" s="103"/>
      <c r="E201" s="86"/>
      <c r="F201" s="86"/>
      <c r="G201" s="83"/>
      <c r="H201" s="83"/>
      <c r="I201" s="83"/>
      <c r="J201" s="103"/>
      <c r="K201" s="86"/>
      <c r="L201" s="86"/>
      <c r="M201" s="83"/>
      <c r="N201" s="83"/>
      <c r="O201" s="83"/>
      <c r="P201" s="109"/>
      <c r="Q201" s="109"/>
      <c r="R201" s="83"/>
      <c r="S201" s="82"/>
      <c r="V201" s="86"/>
    </row>
    <row r="202" spans="1:22" s="85" customFormat="1" ht="12.75">
      <c r="A202" s="87"/>
      <c r="B202" s="102"/>
      <c r="D202" s="103"/>
      <c r="E202" s="86"/>
      <c r="F202" s="86"/>
      <c r="G202" s="83"/>
      <c r="H202" s="83"/>
      <c r="I202" s="83"/>
      <c r="J202" s="103"/>
      <c r="K202" s="86"/>
      <c r="L202" s="86"/>
      <c r="M202" s="83"/>
      <c r="N202" s="83"/>
      <c r="O202" s="83"/>
      <c r="P202" s="109"/>
      <c r="Q202" s="109"/>
      <c r="R202" s="83"/>
      <c r="S202" s="82"/>
      <c r="V202" s="86"/>
    </row>
    <row r="203" spans="1:22" s="85" customFormat="1" ht="12.75">
      <c r="A203" s="87"/>
      <c r="B203" s="102"/>
      <c r="D203" s="103"/>
      <c r="E203" s="86"/>
      <c r="F203" s="86"/>
      <c r="G203" s="83"/>
      <c r="H203" s="83"/>
      <c r="I203" s="83"/>
      <c r="J203" s="103"/>
      <c r="K203" s="86"/>
      <c r="L203" s="86"/>
      <c r="M203" s="83"/>
      <c r="N203" s="83"/>
      <c r="O203" s="83"/>
      <c r="P203" s="109"/>
      <c r="Q203" s="109"/>
      <c r="R203" s="83"/>
      <c r="S203" s="82"/>
      <c r="V203" s="86"/>
    </row>
    <row r="204" spans="1:22" s="85" customFormat="1" ht="12.75">
      <c r="A204" s="87"/>
      <c r="B204" s="102"/>
      <c r="D204" s="103"/>
      <c r="E204" s="86"/>
      <c r="F204" s="86"/>
      <c r="G204" s="83"/>
      <c r="H204" s="83"/>
      <c r="I204" s="83"/>
      <c r="J204" s="103"/>
      <c r="K204" s="86"/>
      <c r="L204" s="86"/>
      <c r="M204" s="83"/>
      <c r="N204" s="83"/>
      <c r="O204" s="83"/>
      <c r="P204" s="109"/>
      <c r="Q204" s="109"/>
      <c r="R204" s="83"/>
      <c r="S204" s="82"/>
      <c r="V204" s="86"/>
    </row>
    <row r="205" spans="1:22" s="85" customFormat="1" ht="12.75">
      <c r="A205" s="87"/>
      <c r="B205" s="102"/>
      <c r="D205" s="103"/>
      <c r="E205" s="86"/>
      <c r="F205" s="86"/>
      <c r="G205" s="83"/>
      <c r="H205" s="83"/>
      <c r="I205" s="83"/>
      <c r="J205" s="103"/>
      <c r="K205" s="86"/>
      <c r="L205" s="86"/>
      <c r="M205" s="83"/>
      <c r="N205" s="83"/>
      <c r="O205" s="83"/>
      <c r="P205" s="109"/>
      <c r="Q205" s="109"/>
      <c r="R205" s="83"/>
      <c r="S205" s="82"/>
      <c r="V205" s="86"/>
    </row>
    <row r="206" spans="1:22" s="85" customFormat="1" ht="12.75">
      <c r="A206" s="87"/>
      <c r="B206" s="102"/>
      <c r="D206" s="103"/>
      <c r="E206" s="86"/>
      <c r="F206" s="86"/>
      <c r="G206" s="83"/>
      <c r="H206" s="83"/>
      <c r="I206" s="83"/>
      <c r="J206" s="103"/>
      <c r="K206" s="86"/>
      <c r="L206" s="86"/>
      <c r="M206" s="83"/>
      <c r="N206" s="83"/>
      <c r="O206" s="83"/>
      <c r="P206" s="109"/>
      <c r="Q206" s="109"/>
      <c r="R206" s="83"/>
      <c r="S206" s="82"/>
      <c r="V206" s="86"/>
    </row>
    <row r="207" spans="1:22" s="85" customFormat="1" ht="12.75">
      <c r="A207" s="87"/>
      <c r="B207" s="102"/>
      <c r="D207" s="103"/>
      <c r="E207" s="86"/>
      <c r="F207" s="86"/>
      <c r="G207" s="83"/>
      <c r="H207" s="83"/>
      <c r="I207" s="83"/>
      <c r="J207" s="103"/>
      <c r="K207" s="86"/>
      <c r="L207" s="86"/>
      <c r="M207" s="83"/>
      <c r="N207" s="83"/>
      <c r="O207" s="83"/>
      <c r="P207" s="109"/>
      <c r="Q207" s="109"/>
      <c r="R207" s="83"/>
      <c r="S207" s="82"/>
      <c r="V207" s="86"/>
    </row>
    <row r="208" spans="1:22" s="85" customFormat="1" ht="12.75">
      <c r="A208" s="87"/>
      <c r="B208" s="102"/>
      <c r="D208" s="103"/>
      <c r="E208" s="86"/>
      <c r="F208" s="86"/>
      <c r="G208" s="83"/>
      <c r="H208" s="83"/>
      <c r="I208" s="83"/>
      <c r="J208" s="103"/>
      <c r="K208" s="86"/>
      <c r="L208" s="86"/>
      <c r="M208" s="83"/>
      <c r="N208" s="83"/>
      <c r="O208" s="83"/>
      <c r="P208" s="109"/>
      <c r="Q208" s="109"/>
      <c r="R208" s="83"/>
      <c r="S208" s="82"/>
      <c r="V208" s="86"/>
    </row>
    <row r="209" spans="1:22" s="85" customFormat="1" ht="12.75">
      <c r="A209" s="87"/>
      <c r="B209" s="102"/>
      <c r="D209" s="103"/>
      <c r="E209" s="86"/>
      <c r="F209" s="86"/>
      <c r="G209" s="83"/>
      <c r="H209" s="83"/>
      <c r="I209" s="83"/>
      <c r="J209" s="103"/>
      <c r="K209" s="86"/>
      <c r="L209" s="86"/>
      <c r="M209" s="83"/>
      <c r="N209" s="83"/>
      <c r="O209" s="83"/>
      <c r="P209" s="109"/>
      <c r="Q209" s="109"/>
      <c r="R209" s="83"/>
      <c r="S209" s="82"/>
      <c r="V209" s="86"/>
    </row>
    <row r="210" spans="1:22" s="85" customFormat="1" ht="12.75">
      <c r="A210" s="87"/>
      <c r="B210" s="102"/>
      <c r="D210" s="103"/>
      <c r="E210" s="86"/>
      <c r="F210" s="86"/>
      <c r="G210" s="83"/>
      <c r="H210" s="83"/>
      <c r="I210" s="83"/>
      <c r="J210" s="103"/>
      <c r="K210" s="86"/>
      <c r="L210" s="86"/>
      <c r="M210" s="83"/>
      <c r="N210" s="83"/>
      <c r="O210" s="83"/>
      <c r="P210" s="109"/>
      <c r="Q210" s="109"/>
      <c r="R210" s="83"/>
      <c r="S210" s="82"/>
      <c r="V210" s="86"/>
    </row>
    <row r="211" spans="1:22" s="85" customFormat="1" ht="12.75">
      <c r="A211" s="87"/>
      <c r="B211" s="102"/>
      <c r="D211" s="103"/>
      <c r="E211" s="86"/>
      <c r="F211" s="86"/>
      <c r="G211" s="83"/>
      <c r="H211" s="83"/>
      <c r="I211" s="83"/>
      <c r="J211" s="103"/>
      <c r="K211" s="86"/>
      <c r="L211" s="86"/>
      <c r="M211" s="83"/>
      <c r="N211" s="83"/>
      <c r="O211" s="83"/>
      <c r="P211" s="109"/>
      <c r="Q211" s="109"/>
      <c r="R211" s="83"/>
      <c r="S211" s="82"/>
      <c r="V211" s="86"/>
    </row>
    <row r="212" spans="1:22" s="85" customFormat="1" ht="12.75">
      <c r="A212" s="87"/>
      <c r="B212" s="102"/>
      <c r="D212" s="103"/>
      <c r="E212" s="86"/>
      <c r="F212" s="86"/>
      <c r="G212" s="83"/>
      <c r="H212" s="83"/>
      <c r="I212" s="83"/>
      <c r="J212" s="103"/>
      <c r="K212" s="86"/>
      <c r="L212" s="86"/>
      <c r="M212" s="83"/>
      <c r="N212" s="83"/>
      <c r="O212" s="83"/>
      <c r="P212" s="109"/>
      <c r="Q212" s="109"/>
      <c r="R212" s="83"/>
      <c r="S212" s="82"/>
      <c r="V212" s="86"/>
    </row>
    <row r="213" spans="1:22" s="85" customFormat="1" ht="12.75">
      <c r="A213" s="87"/>
      <c r="B213" s="102"/>
      <c r="D213" s="103"/>
      <c r="E213" s="86"/>
      <c r="F213" s="86"/>
      <c r="G213" s="83"/>
      <c r="H213" s="83"/>
      <c r="I213" s="83"/>
      <c r="J213" s="103"/>
      <c r="K213" s="86"/>
      <c r="L213" s="86"/>
      <c r="M213" s="83"/>
      <c r="N213" s="83"/>
      <c r="O213" s="83"/>
      <c r="P213" s="109"/>
      <c r="Q213" s="109"/>
      <c r="R213" s="83"/>
      <c r="S213" s="82"/>
      <c r="V213" s="86"/>
    </row>
    <row r="214" spans="1:22" s="85" customFormat="1" ht="12.75">
      <c r="A214" s="87"/>
      <c r="B214" s="102"/>
      <c r="D214" s="103"/>
      <c r="E214" s="86"/>
      <c r="F214" s="86"/>
      <c r="G214" s="83"/>
      <c r="H214" s="83"/>
      <c r="I214" s="83"/>
      <c r="J214" s="103"/>
      <c r="K214" s="86"/>
      <c r="L214" s="86"/>
      <c r="M214" s="83"/>
      <c r="N214" s="83"/>
      <c r="O214" s="83"/>
      <c r="P214" s="109"/>
      <c r="Q214" s="109"/>
      <c r="R214" s="83"/>
      <c r="S214" s="82"/>
      <c r="V214" s="86"/>
    </row>
    <row r="215" spans="1:22" s="85" customFormat="1" ht="12.75">
      <c r="A215" s="87"/>
      <c r="B215" s="102"/>
      <c r="D215" s="103"/>
      <c r="E215" s="86"/>
      <c r="F215" s="86"/>
      <c r="G215" s="83"/>
      <c r="H215" s="83"/>
      <c r="I215" s="83"/>
      <c r="J215" s="103"/>
      <c r="K215" s="86"/>
      <c r="L215" s="86"/>
      <c r="M215" s="83"/>
      <c r="N215" s="83"/>
      <c r="O215" s="83"/>
      <c r="P215" s="109"/>
      <c r="Q215" s="109"/>
      <c r="R215" s="83"/>
      <c r="S215" s="82"/>
      <c r="V215" s="86"/>
    </row>
    <row r="216" spans="1:22" s="85" customFormat="1" ht="12.75">
      <c r="A216" s="87"/>
      <c r="B216" s="102"/>
      <c r="D216" s="103"/>
      <c r="E216" s="86"/>
      <c r="F216" s="86"/>
      <c r="G216" s="83"/>
      <c r="H216" s="83"/>
      <c r="I216" s="83"/>
      <c r="J216" s="103"/>
      <c r="K216" s="86"/>
      <c r="L216" s="86"/>
      <c r="M216" s="83"/>
      <c r="N216" s="83"/>
      <c r="O216" s="83"/>
      <c r="P216" s="109"/>
      <c r="Q216" s="109"/>
      <c r="R216" s="83"/>
      <c r="S216" s="82"/>
      <c r="V216" s="86"/>
    </row>
    <row r="217" spans="1:22" s="85" customFormat="1" ht="12.75">
      <c r="A217" s="87"/>
      <c r="B217" s="102"/>
      <c r="D217" s="103"/>
      <c r="E217" s="86"/>
      <c r="F217" s="86"/>
      <c r="G217" s="83"/>
      <c r="H217" s="83"/>
      <c r="I217" s="83"/>
      <c r="J217" s="103"/>
      <c r="K217" s="86"/>
      <c r="L217" s="86"/>
      <c r="M217" s="83"/>
      <c r="N217" s="83"/>
      <c r="O217" s="83"/>
      <c r="P217" s="109"/>
      <c r="Q217" s="109"/>
      <c r="R217" s="83"/>
      <c r="S217" s="82"/>
      <c r="V217" s="86"/>
    </row>
    <row r="218" spans="1:22" s="85" customFormat="1" ht="12.75">
      <c r="A218" s="87"/>
      <c r="B218" s="102"/>
      <c r="D218" s="103"/>
      <c r="E218" s="86"/>
      <c r="F218" s="86"/>
      <c r="G218" s="83"/>
      <c r="H218" s="83"/>
      <c r="I218" s="83"/>
      <c r="J218" s="103"/>
      <c r="K218" s="86"/>
      <c r="L218" s="86"/>
      <c r="M218" s="83"/>
      <c r="N218" s="83"/>
      <c r="O218" s="83"/>
      <c r="P218" s="109"/>
      <c r="Q218" s="109"/>
      <c r="R218" s="83"/>
      <c r="S218" s="82"/>
      <c r="V218" s="86"/>
    </row>
    <row r="219" spans="1:22" s="85" customFormat="1" ht="12.75">
      <c r="A219" s="87"/>
      <c r="B219" s="102"/>
      <c r="D219" s="103"/>
      <c r="E219" s="86"/>
      <c r="F219" s="86"/>
      <c r="G219" s="83"/>
      <c r="H219" s="83"/>
      <c r="I219" s="83"/>
      <c r="J219" s="103"/>
      <c r="K219" s="86"/>
      <c r="L219" s="86"/>
      <c r="M219" s="83"/>
      <c r="N219" s="83"/>
      <c r="O219" s="83"/>
      <c r="P219" s="109"/>
      <c r="Q219" s="109"/>
      <c r="R219" s="83"/>
      <c r="S219" s="82"/>
      <c r="V219" s="86"/>
    </row>
    <row r="220" spans="1:22" s="85" customFormat="1" ht="12.75">
      <c r="A220" s="87"/>
      <c r="B220" s="102"/>
      <c r="D220" s="103"/>
      <c r="E220" s="86"/>
      <c r="F220" s="86"/>
      <c r="G220" s="83"/>
      <c r="H220" s="83"/>
      <c r="I220" s="83"/>
      <c r="J220" s="103"/>
      <c r="K220" s="86"/>
      <c r="L220" s="86"/>
      <c r="M220" s="83"/>
      <c r="N220" s="83"/>
      <c r="O220" s="83"/>
      <c r="P220" s="109"/>
      <c r="Q220" s="109"/>
      <c r="R220" s="83"/>
      <c r="S220" s="82"/>
      <c r="V220" s="86"/>
    </row>
    <row r="221" spans="1:22" s="85" customFormat="1" ht="12.75">
      <c r="A221" s="87"/>
      <c r="B221" s="102"/>
      <c r="D221" s="103"/>
      <c r="E221" s="86"/>
      <c r="F221" s="86"/>
      <c r="G221" s="83"/>
      <c r="H221" s="83"/>
      <c r="I221" s="83"/>
      <c r="J221" s="103"/>
      <c r="K221" s="86"/>
      <c r="L221" s="86"/>
      <c r="M221" s="83"/>
      <c r="N221" s="83"/>
      <c r="O221" s="83"/>
      <c r="P221" s="109"/>
      <c r="Q221" s="109"/>
      <c r="R221" s="83"/>
      <c r="S221" s="82"/>
      <c r="V221" s="86"/>
    </row>
    <row r="222" spans="1:22" s="85" customFormat="1" ht="12.75">
      <c r="A222" s="87"/>
      <c r="B222" s="102"/>
      <c r="D222" s="103"/>
      <c r="E222" s="86"/>
      <c r="F222" s="86"/>
      <c r="G222" s="83"/>
      <c r="H222" s="83"/>
      <c r="I222" s="83"/>
      <c r="J222" s="103"/>
      <c r="K222" s="86"/>
      <c r="L222" s="86"/>
      <c r="M222" s="83"/>
      <c r="N222" s="83"/>
      <c r="O222" s="83"/>
      <c r="P222" s="109"/>
      <c r="Q222" s="109"/>
      <c r="R222" s="83"/>
      <c r="S222" s="82"/>
      <c r="V222" s="86"/>
    </row>
    <row r="223" spans="1:22" s="85" customFormat="1" ht="12.75">
      <c r="A223" s="87"/>
      <c r="B223" s="102"/>
      <c r="D223" s="103"/>
      <c r="E223" s="86"/>
      <c r="F223" s="86"/>
      <c r="G223" s="83"/>
      <c r="H223" s="83"/>
      <c r="I223" s="83"/>
      <c r="J223" s="103"/>
      <c r="K223" s="86"/>
      <c r="L223" s="86"/>
      <c r="M223" s="83"/>
      <c r="N223" s="83"/>
      <c r="O223" s="83"/>
      <c r="P223" s="109"/>
      <c r="Q223" s="109"/>
      <c r="R223" s="83"/>
      <c r="S223" s="82"/>
      <c r="V223" s="86"/>
    </row>
    <row r="224" spans="1:22" s="85" customFormat="1" ht="12.75">
      <c r="A224" s="87"/>
      <c r="B224" s="102"/>
      <c r="D224" s="103"/>
      <c r="E224" s="86"/>
      <c r="F224" s="86"/>
      <c r="G224" s="83"/>
      <c r="H224" s="83"/>
      <c r="I224" s="83"/>
      <c r="J224" s="103"/>
      <c r="K224" s="86"/>
      <c r="L224" s="86"/>
      <c r="M224" s="83"/>
      <c r="N224" s="83"/>
      <c r="O224" s="83"/>
      <c r="P224" s="109"/>
      <c r="Q224" s="109"/>
      <c r="R224" s="83"/>
      <c r="S224" s="82"/>
      <c r="V224" s="86"/>
    </row>
    <row r="225" spans="1:22" s="85" customFormat="1" ht="12.75">
      <c r="A225" s="87"/>
      <c r="B225" s="102"/>
      <c r="D225" s="103"/>
      <c r="E225" s="86"/>
      <c r="F225" s="86"/>
      <c r="G225" s="83"/>
      <c r="H225" s="83"/>
      <c r="I225" s="83"/>
      <c r="J225" s="103"/>
      <c r="K225" s="86"/>
      <c r="L225" s="86"/>
      <c r="M225" s="83"/>
      <c r="N225" s="83"/>
      <c r="O225" s="83"/>
      <c r="P225" s="109"/>
      <c r="Q225" s="109"/>
      <c r="R225" s="83"/>
      <c r="S225" s="82"/>
      <c r="V225" s="86"/>
    </row>
    <row r="226" spans="1:22" s="85" customFormat="1" ht="12.75">
      <c r="A226" s="87"/>
      <c r="B226" s="102"/>
      <c r="D226" s="103"/>
      <c r="E226" s="86"/>
      <c r="F226" s="86"/>
      <c r="G226" s="83"/>
      <c r="H226" s="83"/>
      <c r="I226" s="83"/>
      <c r="J226" s="103"/>
      <c r="K226" s="86"/>
      <c r="L226" s="86"/>
      <c r="M226" s="83"/>
      <c r="N226" s="83"/>
      <c r="O226" s="83"/>
      <c r="P226" s="109"/>
      <c r="Q226" s="109"/>
      <c r="R226" s="83"/>
      <c r="S226" s="82"/>
      <c r="V226" s="86"/>
    </row>
    <row r="227" spans="1:22" s="85" customFormat="1" ht="12.75">
      <c r="A227" s="87"/>
      <c r="B227" s="102"/>
      <c r="D227" s="103"/>
      <c r="E227" s="86"/>
      <c r="F227" s="86"/>
      <c r="G227" s="83"/>
      <c r="H227" s="83"/>
      <c r="I227" s="83"/>
      <c r="J227" s="103"/>
      <c r="K227" s="86"/>
      <c r="L227" s="86"/>
      <c r="M227" s="83"/>
      <c r="N227" s="83"/>
      <c r="O227" s="83"/>
      <c r="P227" s="109"/>
      <c r="Q227" s="109"/>
      <c r="R227" s="83"/>
      <c r="S227" s="82"/>
      <c r="V227" s="86"/>
    </row>
    <row r="228" spans="1:22" s="85" customFormat="1" ht="12.75">
      <c r="A228" s="87"/>
      <c r="B228" s="102"/>
      <c r="D228" s="103"/>
      <c r="E228" s="86"/>
      <c r="F228" s="86"/>
      <c r="G228" s="83"/>
      <c r="H228" s="83"/>
      <c r="I228" s="83"/>
      <c r="J228" s="103"/>
      <c r="K228" s="86"/>
      <c r="L228" s="86"/>
      <c r="M228" s="83"/>
      <c r="N228" s="83"/>
      <c r="O228" s="83"/>
      <c r="P228" s="109"/>
      <c r="Q228" s="109"/>
      <c r="R228" s="83"/>
      <c r="S228" s="82"/>
      <c r="V228" s="86"/>
    </row>
    <row r="229" spans="1:22" s="85" customFormat="1" ht="12.75">
      <c r="A229" s="87"/>
      <c r="B229" s="102"/>
      <c r="D229" s="103"/>
      <c r="E229" s="86"/>
      <c r="F229" s="86"/>
      <c r="G229" s="83"/>
      <c r="H229" s="83"/>
      <c r="I229" s="83"/>
      <c r="J229" s="103"/>
      <c r="K229" s="86"/>
      <c r="L229" s="86"/>
      <c r="M229" s="83"/>
      <c r="N229" s="83"/>
      <c r="O229" s="83"/>
      <c r="P229" s="109"/>
      <c r="Q229" s="109"/>
      <c r="R229" s="83"/>
      <c r="S229" s="82"/>
      <c r="V229" s="86"/>
    </row>
    <row r="230" spans="1:22" s="85" customFormat="1" ht="12.75">
      <c r="A230" s="87"/>
      <c r="B230" s="102"/>
      <c r="D230" s="103"/>
      <c r="E230" s="86"/>
      <c r="F230" s="86"/>
      <c r="G230" s="83"/>
      <c r="H230" s="83"/>
      <c r="I230" s="83"/>
      <c r="J230" s="103"/>
      <c r="K230" s="86"/>
      <c r="L230" s="86"/>
      <c r="M230" s="83"/>
      <c r="N230" s="83"/>
      <c r="O230" s="83"/>
      <c r="P230" s="109"/>
      <c r="Q230" s="109"/>
      <c r="R230" s="83"/>
      <c r="S230" s="82"/>
      <c r="V230" s="86"/>
    </row>
    <row r="231" spans="1:22" s="85" customFormat="1" ht="12.75">
      <c r="A231" s="87"/>
      <c r="B231" s="102"/>
      <c r="D231" s="103"/>
      <c r="E231" s="86"/>
      <c r="F231" s="86"/>
      <c r="G231" s="83"/>
      <c r="H231" s="83"/>
      <c r="I231" s="83"/>
      <c r="J231" s="103"/>
      <c r="K231" s="86"/>
      <c r="L231" s="86"/>
      <c r="M231" s="83"/>
      <c r="N231" s="83"/>
      <c r="O231" s="83"/>
      <c r="P231" s="109"/>
      <c r="Q231" s="109"/>
      <c r="R231" s="83"/>
      <c r="S231" s="82"/>
      <c r="V231" s="86"/>
    </row>
    <row r="232" spans="1:22" s="85" customFormat="1" ht="12.75">
      <c r="A232" s="87"/>
      <c r="B232" s="102"/>
      <c r="D232" s="103"/>
      <c r="E232" s="86"/>
      <c r="F232" s="86"/>
      <c r="G232" s="83"/>
      <c r="H232" s="83"/>
      <c r="I232" s="83"/>
      <c r="J232" s="103"/>
      <c r="K232" s="86"/>
      <c r="L232" s="86"/>
      <c r="M232" s="83"/>
      <c r="N232" s="83"/>
      <c r="O232" s="83"/>
      <c r="P232" s="109"/>
      <c r="Q232" s="109"/>
      <c r="R232" s="83"/>
      <c r="S232" s="82"/>
      <c r="V232" s="86"/>
    </row>
    <row r="233" spans="1:22" s="85" customFormat="1" ht="12.75">
      <c r="A233" s="87"/>
      <c r="B233" s="102"/>
      <c r="D233" s="103"/>
      <c r="E233" s="86"/>
      <c r="F233" s="86"/>
      <c r="G233" s="83"/>
      <c r="H233" s="83"/>
      <c r="I233" s="83"/>
      <c r="J233" s="103"/>
      <c r="K233" s="86"/>
      <c r="L233" s="86"/>
      <c r="M233" s="83"/>
      <c r="N233" s="83"/>
      <c r="O233" s="83"/>
      <c r="P233" s="109"/>
      <c r="Q233" s="109"/>
      <c r="R233" s="83"/>
      <c r="S233" s="82"/>
      <c r="V233" s="86"/>
    </row>
    <row r="234" spans="1:22" s="85" customFormat="1" ht="12.75">
      <c r="A234" s="87"/>
      <c r="B234" s="102"/>
      <c r="D234" s="103"/>
      <c r="E234" s="86"/>
      <c r="F234" s="86"/>
      <c r="G234" s="83"/>
      <c r="H234" s="83"/>
      <c r="I234" s="83"/>
      <c r="J234" s="103"/>
      <c r="K234" s="86"/>
      <c r="L234" s="86"/>
      <c r="M234" s="83"/>
      <c r="N234" s="83"/>
      <c r="O234" s="83"/>
      <c r="P234" s="109"/>
      <c r="Q234" s="109"/>
      <c r="R234" s="83"/>
      <c r="S234" s="82"/>
      <c r="V234" s="86"/>
    </row>
    <row r="235" spans="1:22" s="85" customFormat="1" ht="12.75">
      <c r="A235" s="87"/>
      <c r="B235" s="102"/>
      <c r="D235" s="103"/>
      <c r="E235" s="86"/>
      <c r="F235" s="86"/>
      <c r="G235" s="83"/>
      <c r="H235" s="83"/>
      <c r="I235" s="83"/>
      <c r="J235" s="103"/>
      <c r="K235" s="86"/>
      <c r="L235" s="86"/>
      <c r="M235" s="83"/>
      <c r="N235" s="83"/>
      <c r="O235" s="83"/>
      <c r="P235" s="109"/>
      <c r="Q235" s="109"/>
      <c r="R235" s="83"/>
      <c r="S235" s="82"/>
      <c r="V235" s="86"/>
    </row>
    <row r="236" spans="1:22" s="85" customFormat="1" ht="12.75">
      <c r="A236" s="87"/>
      <c r="B236" s="102"/>
      <c r="D236" s="103"/>
      <c r="E236" s="86"/>
      <c r="F236" s="86"/>
      <c r="G236" s="83"/>
      <c r="H236" s="83"/>
      <c r="I236" s="83"/>
      <c r="J236" s="103"/>
      <c r="K236" s="86"/>
      <c r="L236" s="86"/>
      <c r="M236" s="83"/>
      <c r="N236" s="83"/>
      <c r="O236" s="83"/>
      <c r="P236" s="109"/>
      <c r="Q236" s="109"/>
      <c r="R236" s="83"/>
      <c r="S236" s="82"/>
      <c r="V236" s="86"/>
    </row>
    <row r="237" spans="1:22" s="85" customFormat="1" ht="12.75">
      <c r="A237" s="87"/>
      <c r="B237" s="102"/>
      <c r="D237" s="103"/>
      <c r="E237" s="86"/>
      <c r="F237" s="86"/>
      <c r="G237" s="83"/>
      <c r="H237" s="83"/>
      <c r="I237" s="83"/>
      <c r="J237" s="103"/>
      <c r="K237" s="86"/>
      <c r="L237" s="86"/>
      <c r="M237" s="83"/>
      <c r="N237" s="83"/>
      <c r="O237" s="83"/>
      <c r="P237" s="109"/>
      <c r="Q237" s="109"/>
      <c r="R237" s="83"/>
      <c r="S237" s="82"/>
      <c r="V237" s="86"/>
    </row>
    <row r="238" spans="1:22" s="85" customFormat="1" ht="12.75">
      <c r="A238" s="87"/>
      <c r="B238" s="102"/>
      <c r="D238" s="103"/>
      <c r="E238" s="86"/>
      <c r="F238" s="86"/>
      <c r="G238" s="83"/>
      <c r="H238" s="83"/>
      <c r="I238" s="83"/>
      <c r="J238" s="103"/>
      <c r="K238" s="86"/>
      <c r="L238" s="86"/>
      <c r="M238" s="83"/>
      <c r="N238" s="83"/>
      <c r="O238" s="83"/>
      <c r="P238" s="109"/>
      <c r="Q238" s="109"/>
      <c r="R238" s="83"/>
      <c r="S238" s="82"/>
      <c r="V238" s="86"/>
    </row>
    <row r="239" spans="1:22" s="85" customFormat="1" ht="12.75">
      <c r="A239" s="87"/>
      <c r="B239" s="102"/>
      <c r="D239" s="103"/>
      <c r="E239" s="86"/>
      <c r="F239" s="86"/>
      <c r="G239" s="83"/>
      <c r="H239" s="83"/>
      <c r="I239" s="83"/>
      <c r="J239" s="103"/>
      <c r="K239" s="86"/>
      <c r="L239" s="86"/>
      <c r="M239" s="83"/>
      <c r="N239" s="83"/>
      <c r="O239" s="83"/>
      <c r="P239" s="109"/>
      <c r="Q239" s="109"/>
      <c r="R239" s="83"/>
      <c r="S239" s="82"/>
      <c r="V239" s="86"/>
    </row>
    <row r="240" spans="1:22" s="85" customFormat="1" ht="12.75">
      <c r="A240" s="87"/>
      <c r="B240" s="102"/>
      <c r="D240" s="103"/>
      <c r="E240" s="86"/>
      <c r="F240" s="86"/>
      <c r="G240" s="83"/>
      <c r="H240" s="83"/>
      <c r="I240" s="83"/>
      <c r="J240" s="103"/>
      <c r="K240" s="86"/>
      <c r="L240" s="86"/>
      <c r="M240" s="83"/>
      <c r="N240" s="83"/>
      <c r="O240" s="83"/>
      <c r="P240" s="109"/>
      <c r="Q240" s="109"/>
      <c r="R240" s="83"/>
      <c r="S240" s="82"/>
      <c r="V240" s="86"/>
    </row>
    <row r="241" spans="1:22" s="85" customFormat="1" ht="12.75">
      <c r="A241" s="87"/>
      <c r="B241" s="102"/>
      <c r="D241" s="103"/>
      <c r="E241" s="86"/>
      <c r="F241" s="86"/>
      <c r="G241" s="83"/>
      <c r="H241" s="83"/>
      <c r="I241" s="83"/>
      <c r="J241" s="103"/>
      <c r="K241" s="86"/>
      <c r="L241" s="86"/>
      <c r="M241" s="83"/>
      <c r="N241" s="83"/>
      <c r="O241" s="83"/>
      <c r="P241" s="109"/>
      <c r="Q241" s="109"/>
      <c r="R241" s="83"/>
      <c r="S241" s="82"/>
      <c r="V241" s="86"/>
    </row>
    <row r="242" spans="1:22" s="85" customFormat="1" ht="12.75">
      <c r="A242" s="87"/>
      <c r="B242" s="102"/>
      <c r="D242" s="103"/>
      <c r="E242" s="86"/>
      <c r="F242" s="86"/>
      <c r="G242" s="83"/>
      <c r="H242" s="83"/>
      <c r="I242" s="83"/>
      <c r="J242" s="103"/>
      <c r="K242" s="86"/>
      <c r="L242" s="86"/>
      <c r="M242" s="83"/>
      <c r="N242" s="83"/>
      <c r="O242" s="83"/>
      <c r="P242" s="109"/>
      <c r="Q242" s="109"/>
      <c r="R242" s="83"/>
      <c r="S242" s="82"/>
      <c r="V242" s="86"/>
    </row>
    <row r="243" spans="1:22" s="85" customFormat="1" ht="12.75">
      <c r="A243" s="87"/>
      <c r="B243" s="102"/>
      <c r="D243" s="103"/>
      <c r="E243" s="86"/>
      <c r="F243" s="86"/>
      <c r="G243" s="83"/>
      <c r="H243" s="83"/>
      <c r="I243" s="83"/>
      <c r="J243" s="103"/>
      <c r="K243" s="86"/>
      <c r="L243" s="86"/>
      <c r="M243" s="83"/>
      <c r="N243" s="83"/>
      <c r="O243" s="83"/>
      <c r="P243" s="109"/>
      <c r="Q243" s="109"/>
      <c r="R243" s="83"/>
      <c r="S243" s="82"/>
      <c r="V243" s="86"/>
    </row>
    <row r="244" spans="1:22" s="85" customFormat="1" ht="12.75">
      <c r="A244" s="87"/>
      <c r="B244" s="102"/>
      <c r="D244" s="103"/>
      <c r="E244" s="86"/>
      <c r="F244" s="86"/>
      <c r="G244" s="83"/>
      <c r="H244" s="83"/>
      <c r="I244" s="83"/>
      <c r="J244" s="103"/>
      <c r="K244" s="86"/>
      <c r="L244" s="86"/>
      <c r="M244" s="83"/>
      <c r="N244" s="83"/>
      <c r="O244" s="83"/>
      <c r="P244" s="109"/>
      <c r="Q244" s="109"/>
      <c r="R244" s="83"/>
      <c r="S244" s="82"/>
      <c r="V244" s="86"/>
    </row>
    <row r="245" spans="1:22" s="85" customFormat="1" ht="12.75">
      <c r="A245" s="87"/>
      <c r="B245" s="102"/>
      <c r="D245" s="103"/>
      <c r="E245" s="86"/>
      <c r="F245" s="86"/>
      <c r="G245" s="83"/>
      <c r="H245" s="83"/>
      <c r="I245" s="83"/>
      <c r="J245" s="103"/>
      <c r="K245" s="86"/>
      <c r="L245" s="86"/>
      <c r="M245" s="83"/>
      <c r="N245" s="83"/>
      <c r="O245" s="83"/>
      <c r="P245" s="109"/>
      <c r="Q245" s="109"/>
      <c r="R245" s="83"/>
      <c r="S245" s="82"/>
      <c r="V245" s="86"/>
    </row>
    <row r="246" spans="1:22" s="85" customFormat="1" ht="12.75">
      <c r="A246" s="87"/>
      <c r="B246" s="102"/>
      <c r="D246" s="103"/>
      <c r="E246" s="86"/>
      <c r="F246" s="86"/>
      <c r="G246" s="83"/>
      <c r="H246" s="83"/>
      <c r="I246" s="83"/>
      <c r="J246" s="103"/>
      <c r="K246" s="86"/>
      <c r="L246" s="86"/>
      <c r="M246" s="83"/>
      <c r="N246" s="83"/>
      <c r="O246" s="83"/>
      <c r="P246" s="109"/>
      <c r="Q246" s="109"/>
      <c r="R246" s="83"/>
      <c r="S246" s="82"/>
      <c r="V246" s="86"/>
    </row>
    <row r="247" spans="1:22" s="85" customFormat="1" ht="12.75">
      <c r="A247" s="87"/>
      <c r="B247" s="102"/>
      <c r="D247" s="103"/>
      <c r="E247" s="86"/>
      <c r="F247" s="86"/>
      <c r="G247" s="83"/>
      <c r="H247" s="83"/>
      <c r="I247" s="83"/>
      <c r="J247" s="103"/>
      <c r="K247" s="86"/>
      <c r="L247" s="86"/>
      <c r="M247" s="83"/>
      <c r="N247" s="83"/>
      <c r="O247" s="83"/>
      <c r="P247" s="109"/>
      <c r="Q247" s="109"/>
      <c r="R247" s="83"/>
      <c r="S247" s="82"/>
      <c r="V247" s="86"/>
    </row>
    <row r="248" spans="1:22" s="85" customFormat="1" ht="12.75">
      <c r="A248" s="87"/>
      <c r="B248" s="102"/>
      <c r="D248" s="103"/>
      <c r="E248" s="86"/>
      <c r="F248" s="86"/>
      <c r="G248" s="83"/>
      <c r="H248" s="83"/>
      <c r="I248" s="83"/>
      <c r="J248" s="103"/>
      <c r="K248" s="86"/>
      <c r="L248" s="86"/>
      <c r="M248" s="83"/>
      <c r="N248" s="83"/>
      <c r="O248" s="83"/>
      <c r="P248" s="109"/>
      <c r="Q248" s="109"/>
      <c r="R248" s="83"/>
      <c r="S248" s="82"/>
      <c r="V248" s="86"/>
    </row>
    <row r="249" spans="1:22" s="85" customFormat="1" ht="12.75">
      <c r="A249" s="87"/>
      <c r="B249" s="102"/>
      <c r="D249" s="103"/>
      <c r="E249" s="86"/>
      <c r="F249" s="86"/>
      <c r="G249" s="83"/>
      <c r="H249" s="83"/>
      <c r="I249" s="83"/>
      <c r="J249" s="103"/>
      <c r="K249" s="86"/>
      <c r="L249" s="86"/>
      <c r="M249" s="83"/>
      <c r="N249" s="83"/>
      <c r="O249" s="83"/>
      <c r="P249" s="109"/>
      <c r="Q249" s="109"/>
      <c r="R249" s="83"/>
      <c r="S249" s="82"/>
      <c r="V249" s="86"/>
    </row>
    <row r="250" spans="1:22" s="85" customFormat="1" ht="12.75">
      <c r="A250" s="87"/>
      <c r="B250" s="102"/>
      <c r="D250" s="103"/>
      <c r="E250" s="86"/>
      <c r="F250" s="86"/>
      <c r="G250" s="83"/>
      <c r="H250" s="83"/>
      <c r="I250" s="83"/>
      <c r="J250" s="103"/>
      <c r="K250" s="86"/>
      <c r="L250" s="86"/>
      <c r="M250" s="83"/>
      <c r="N250" s="83"/>
      <c r="O250" s="83"/>
      <c r="P250" s="109"/>
      <c r="Q250" s="109"/>
      <c r="R250" s="83"/>
      <c r="S250" s="82"/>
      <c r="V250" s="86"/>
    </row>
    <row r="251" spans="1:22" s="85" customFormat="1" ht="12.75">
      <c r="A251" s="87"/>
      <c r="B251" s="102"/>
      <c r="D251" s="103"/>
      <c r="E251" s="86"/>
      <c r="F251" s="86"/>
      <c r="G251" s="83"/>
      <c r="H251" s="83"/>
      <c r="I251" s="83"/>
      <c r="J251" s="103"/>
      <c r="K251" s="86"/>
      <c r="L251" s="86"/>
      <c r="M251" s="83"/>
      <c r="N251" s="83"/>
      <c r="O251" s="83"/>
      <c r="P251" s="109"/>
      <c r="Q251" s="109"/>
      <c r="R251" s="83"/>
      <c r="S251" s="82"/>
      <c r="V251" s="86"/>
    </row>
    <row r="252" spans="1:22" s="85" customFormat="1" ht="12.75">
      <c r="A252" s="87"/>
      <c r="B252" s="102"/>
      <c r="D252" s="103"/>
      <c r="E252" s="86"/>
      <c r="F252" s="86"/>
      <c r="G252" s="83"/>
      <c r="H252" s="83"/>
      <c r="I252" s="83"/>
      <c r="J252" s="103"/>
      <c r="K252" s="86"/>
      <c r="L252" s="86"/>
      <c r="M252" s="83"/>
      <c r="N252" s="83"/>
      <c r="O252" s="83"/>
      <c r="P252" s="109"/>
      <c r="Q252" s="109"/>
      <c r="R252" s="83"/>
      <c r="S252" s="82"/>
      <c r="V252" s="86"/>
    </row>
    <row r="253" spans="1:22" s="85" customFormat="1" ht="12.75">
      <c r="A253" s="87"/>
      <c r="B253" s="102"/>
      <c r="D253" s="103"/>
      <c r="E253" s="86"/>
      <c r="F253" s="86"/>
      <c r="G253" s="83"/>
      <c r="H253" s="83"/>
      <c r="I253" s="83"/>
      <c r="J253" s="103"/>
      <c r="K253" s="86"/>
      <c r="L253" s="86"/>
      <c r="M253" s="83"/>
      <c r="N253" s="83"/>
      <c r="O253" s="83"/>
      <c r="P253" s="109"/>
      <c r="Q253" s="109"/>
      <c r="R253" s="83"/>
      <c r="S253" s="82"/>
      <c r="V253" s="86"/>
    </row>
    <row r="254" spans="1:22" s="85" customFormat="1" ht="12.75">
      <c r="A254" s="87"/>
      <c r="B254" s="102"/>
      <c r="D254" s="103"/>
      <c r="E254" s="86"/>
      <c r="F254" s="86"/>
      <c r="G254" s="83"/>
      <c r="H254" s="83"/>
      <c r="I254" s="83"/>
      <c r="J254" s="103"/>
      <c r="K254" s="86"/>
      <c r="L254" s="86"/>
      <c r="M254" s="83"/>
      <c r="N254" s="83"/>
      <c r="O254" s="83"/>
      <c r="P254" s="109"/>
      <c r="Q254" s="109"/>
      <c r="R254" s="83"/>
      <c r="S254" s="82"/>
      <c r="V254" s="86"/>
    </row>
    <row r="255" spans="1:22" s="85" customFormat="1" ht="12.75">
      <c r="A255" s="87"/>
      <c r="B255" s="102"/>
      <c r="D255" s="103"/>
      <c r="E255" s="86"/>
      <c r="F255" s="86"/>
      <c r="G255" s="83"/>
      <c r="H255" s="83"/>
      <c r="I255" s="83"/>
      <c r="J255" s="103"/>
      <c r="K255" s="86"/>
      <c r="L255" s="86"/>
      <c r="M255" s="83"/>
      <c r="N255" s="83"/>
      <c r="O255" s="83"/>
      <c r="P255" s="109"/>
      <c r="Q255" s="109"/>
      <c r="R255" s="83"/>
      <c r="S255" s="82"/>
      <c r="V255" s="86"/>
    </row>
    <row r="256" spans="1:22" s="85" customFormat="1" ht="12.75">
      <c r="A256" s="87"/>
      <c r="B256" s="102"/>
      <c r="D256" s="103"/>
      <c r="E256" s="86"/>
      <c r="F256" s="86"/>
      <c r="G256" s="83"/>
      <c r="H256" s="83"/>
      <c r="I256" s="83"/>
      <c r="J256" s="103"/>
      <c r="K256" s="86"/>
      <c r="L256" s="86"/>
      <c r="M256" s="83"/>
      <c r="N256" s="83"/>
      <c r="O256" s="83"/>
      <c r="P256" s="109"/>
      <c r="Q256" s="109"/>
      <c r="R256" s="83"/>
      <c r="S256" s="82"/>
      <c r="V256" s="86"/>
    </row>
    <row r="257" spans="1:22" s="85" customFormat="1" ht="12.75">
      <c r="A257" s="87"/>
      <c r="B257" s="102"/>
      <c r="D257" s="103"/>
      <c r="E257" s="86"/>
      <c r="F257" s="86"/>
      <c r="G257" s="83"/>
      <c r="H257" s="83"/>
      <c r="I257" s="83"/>
      <c r="J257" s="103"/>
      <c r="K257" s="86"/>
      <c r="L257" s="86"/>
      <c r="M257" s="83"/>
      <c r="N257" s="83"/>
      <c r="O257" s="83"/>
      <c r="P257" s="109"/>
      <c r="Q257" s="109"/>
      <c r="R257" s="83"/>
      <c r="S257" s="82"/>
      <c r="V257" s="86"/>
    </row>
    <row r="258" spans="1:22" s="85" customFormat="1" ht="12.75">
      <c r="A258" s="87"/>
      <c r="B258" s="102"/>
      <c r="D258" s="103"/>
      <c r="E258" s="86"/>
      <c r="F258" s="86"/>
      <c r="G258" s="83"/>
      <c r="H258" s="83"/>
      <c r="I258" s="83"/>
      <c r="J258" s="103"/>
      <c r="K258" s="86"/>
      <c r="L258" s="86"/>
      <c r="M258" s="83"/>
      <c r="N258" s="83"/>
      <c r="O258" s="83"/>
      <c r="P258" s="109"/>
      <c r="Q258" s="109"/>
      <c r="R258" s="83"/>
      <c r="S258" s="82"/>
      <c r="V258" s="86"/>
    </row>
    <row r="259" spans="1:22" s="85" customFormat="1" ht="12.75">
      <c r="A259" s="87"/>
      <c r="B259" s="102"/>
      <c r="D259" s="103"/>
      <c r="E259" s="86"/>
      <c r="F259" s="86"/>
      <c r="G259" s="83"/>
      <c r="H259" s="83"/>
      <c r="I259" s="83"/>
      <c r="J259" s="103"/>
      <c r="K259" s="86"/>
      <c r="L259" s="86"/>
      <c r="M259" s="83"/>
      <c r="N259" s="83"/>
      <c r="O259" s="83"/>
      <c r="P259" s="109"/>
      <c r="Q259" s="109"/>
      <c r="R259" s="83"/>
      <c r="S259" s="82"/>
      <c r="V259" s="86"/>
    </row>
    <row r="260" spans="1:22" s="85" customFormat="1" ht="12.75">
      <c r="A260" s="87"/>
      <c r="B260" s="102"/>
      <c r="D260" s="103"/>
      <c r="E260" s="86"/>
      <c r="F260" s="86"/>
      <c r="G260" s="83"/>
      <c r="H260" s="83"/>
      <c r="I260" s="83"/>
      <c r="J260" s="103"/>
      <c r="K260" s="86"/>
      <c r="L260" s="86"/>
      <c r="M260" s="83"/>
      <c r="N260" s="83"/>
      <c r="O260" s="83"/>
      <c r="P260" s="109"/>
      <c r="Q260" s="109"/>
      <c r="R260" s="83"/>
      <c r="S260" s="82"/>
      <c r="V260" s="86"/>
    </row>
    <row r="261" spans="1:22" s="85" customFormat="1" ht="12.75">
      <c r="A261" s="87"/>
      <c r="B261" s="102"/>
      <c r="D261" s="103"/>
      <c r="E261" s="86"/>
      <c r="F261" s="86"/>
      <c r="G261" s="83"/>
      <c r="H261" s="83"/>
      <c r="I261" s="83"/>
      <c r="J261" s="103"/>
      <c r="K261" s="86"/>
      <c r="L261" s="86"/>
      <c r="M261" s="83"/>
      <c r="N261" s="83"/>
      <c r="O261" s="83"/>
      <c r="P261" s="109"/>
      <c r="Q261" s="109"/>
      <c r="R261" s="83"/>
      <c r="S261" s="82"/>
      <c r="V261" s="86"/>
    </row>
    <row r="262" spans="1:22" s="85" customFormat="1" ht="12.75">
      <c r="A262" s="87"/>
      <c r="B262" s="102"/>
      <c r="D262" s="103"/>
      <c r="E262" s="86"/>
      <c r="F262" s="86"/>
      <c r="G262" s="83"/>
      <c r="H262" s="83"/>
      <c r="I262" s="83"/>
      <c r="J262" s="103"/>
      <c r="K262" s="86"/>
      <c r="L262" s="86"/>
      <c r="M262" s="83"/>
      <c r="N262" s="83"/>
      <c r="O262" s="83"/>
      <c r="P262" s="109"/>
      <c r="Q262" s="109"/>
      <c r="R262" s="83"/>
      <c r="S262" s="82"/>
      <c r="V262" s="86"/>
    </row>
    <row r="263" spans="1:22" s="85" customFormat="1" ht="12.75">
      <c r="A263" s="87"/>
      <c r="B263" s="102"/>
      <c r="D263" s="103"/>
      <c r="E263" s="86"/>
      <c r="F263" s="86"/>
      <c r="G263" s="83"/>
      <c r="H263" s="83"/>
      <c r="I263" s="83"/>
      <c r="J263" s="103"/>
      <c r="K263" s="86"/>
      <c r="L263" s="86"/>
      <c r="M263" s="83"/>
      <c r="N263" s="83"/>
      <c r="O263" s="83"/>
      <c r="P263" s="109"/>
      <c r="Q263" s="109"/>
      <c r="R263" s="83"/>
      <c r="S263" s="82"/>
      <c r="V263" s="86"/>
    </row>
    <row r="264" spans="1:22" s="85" customFormat="1" ht="12.75">
      <c r="A264" s="87"/>
      <c r="B264" s="102"/>
      <c r="D264" s="103"/>
      <c r="E264" s="86"/>
      <c r="F264" s="86"/>
      <c r="G264" s="83"/>
      <c r="H264" s="83"/>
      <c r="I264" s="83"/>
      <c r="J264" s="103"/>
      <c r="K264" s="86"/>
      <c r="L264" s="86"/>
      <c r="M264" s="83"/>
      <c r="N264" s="83"/>
      <c r="O264" s="83"/>
      <c r="P264" s="109"/>
      <c r="Q264" s="109"/>
      <c r="R264" s="83"/>
      <c r="S264" s="82"/>
      <c r="V264" s="86"/>
    </row>
    <row r="265" spans="1:22" s="85" customFormat="1" ht="12.75">
      <c r="A265" s="87"/>
      <c r="B265" s="102"/>
      <c r="D265" s="103"/>
      <c r="E265" s="86"/>
      <c r="F265" s="86"/>
      <c r="G265" s="83"/>
      <c r="H265" s="83"/>
      <c r="I265" s="83"/>
      <c r="J265" s="103"/>
      <c r="K265" s="86"/>
      <c r="L265" s="86"/>
      <c r="M265" s="83"/>
      <c r="N265" s="83"/>
      <c r="O265" s="83"/>
      <c r="P265" s="109"/>
      <c r="Q265" s="109"/>
      <c r="R265" s="83"/>
      <c r="S265" s="82"/>
      <c r="V265" s="86"/>
    </row>
    <row r="266" spans="1:22" s="85" customFormat="1" ht="12.75">
      <c r="A266" s="87"/>
      <c r="B266" s="102"/>
      <c r="D266" s="103"/>
      <c r="E266" s="86"/>
      <c r="F266" s="86"/>
      <c r="G266" s="83"/>
      <c r="H266" s="83"/>
      <c r="I266" s="83"/>
      <c r="J266" s="103"/>
      <c r="K266" s="86"/>
      <c r="L266" s="86"/>
      <c r="M266" s="83"/>
      <c r="N266" s="83"/>
      <c r="O266" s="83"/>
      <c r="P266" s="109"/>
      <c r="Q266" s="109"/>
      <c r="R266" s="83"/>
      <c r="S266" s="82"/>
      <c r="V266" s="86"/>
    </row>
    <row r="267" spans="1:22" s="85" customFormat="1" ht="12.75">
      <c r="A267" s="87"/>
      <c r="B267" s="102"/>
      <c r="D267" s="103"/>
      <c r="E267" s="86"/>
      <c r="F267" s="86"/>
      <c r="G267" s="83"/>
      <c r="H267" s="83"/>
      <c r="I267" s="83"/>
      <c r="J267" s="103"/>
      <c r="K267" s="86"/>
      <c r="L267" s="86"/>
      <c r="M267" s="83"/>
      <c r="N267" s="83"/>
      <c r="O267" s="83"/>
      <c r="P267" s="109"/>
      <c r="Q267" s="109"/>
      <c r="R267" s="83"/>
      <c r="S267" s="82"/>
      <c r="V267" s="86"/>
    </row>
    <row r="268" spans="1:22" s="85" customFormat="1" ht="12.75">
      <c r="A268" s="87"/>
      <c r="B268" s="102"/>
      <c r="D268" s="103"/>
      <c r="E268" s="86"/>
      <c r="F268" s="86"/>
      <c r="G268" s="83"/>
      <c r="H268" s="83"/>
      <c r="I268" s="83"/>
      <c r="J268" s="103"/>
      <c r="K268" s="86"/>
      <c r="L268" s="86"/>
      <c r="M268" s="83"/>
      <c r="N268" s="83"/>
      <c r="O268" s="83"/>
      <c r="P268" s="109"/>
      <c r="Q268" s="109"/>
      <c r="R268" s="83"/>
      <c r="S268" s="82"/>
      <c r="V268" s="86"/>
    </row>
    <row r="269" spans="1:22" s="85" customFormat="1" ht="12.75">
      <c r="A269" s="87"/>
      <c r="B269" s="102"/>
      <c r="D269" s="103"/>
      <c r="E269" s="86"/>
      <c r="F269" s="86"/>
      <c r="G269" s="83"/>
      <c r="H269" s="83"/>
      <c r="I269" s="83"/>
      <c r="J269" s="103"/>
      <c r="K269" s="86"/>
      <c r="L269" s="86"/>
      <c r="M269" s="83"/>
      <c r="N269" s="83"/>
      <c r="O269" s="83"/>
      <c r="P269" s="109"/>
      <c r="Q269" s="109"/>
      <c r="R269" s="83"/>
      <c r="S269" s="82"/>
      <c r="V269" s="86"/>
    </row>
    <row r="270" spans="1:22" s="85" customFormat="1" ht="12.75">
      <c r="A270" s="87"/>
      <c r="B270" s="102"/>
      <c r="D270" s="103"/>
      <c r="E270" s="86"/>
      <c r="F270" s="86"/>
      <c r="G270" s="83"/>
      <c r="H270" s="83"/>
      <c r="I270" s="83"/>
      <c r="J270" s="103"/>
      <c r="K270" s="86"/>
      <c r="L270" s="86"/>
      <c r="M270" s="83"/>
      <c r="N270" s="83"/>
      <c r="O270" s="83"/>
      <c r="P270" s="109"/>
      <c r="Q270" s="109"/>
      <c r="R270" s="83"/>
      <c r="S270" s="82"/>
      <c r="V270" s="86"/>
    </row>
    <row r="271" spans="1:22" s="85" customFormat="1" ht="12.75">
      <c r="A271" s="87"/>
      <c r="B271" s="102"/>
      <c r="D271" s="103"/>
      <c r="E271" s="86"/>
      <c r="F271" s="86"/>
      <c r="G271" s="83"/>
      <c r="H271" s="83"/>
      <c r="I271" s="83"/>
      <c r="J271" s="103"/>
      <c r="K271" s="86"/>
      <c r="L271" s="86"/>
      <c r="M271" s="83"/>
      <c r="N271" s="83"/>
      <c r="O271" s="83"/>
      <c r="P271" s="109"/>
      <c r="Q271" s="109"/>
      <c r="R271" s="83"/>
      <c r="S271" s="82"/>
      <c r="V271" s="86"/>
    </row>
    <row r="272" spans="1:22" s="85" customFormat="1" ht="12.75">
      <c r="A272" s="87"/>
      <c r="B272" s="102"/>
      <c r="D272" s="103"/>
      <c r="E272" s="86"/>
      <c r="F272" s="86"/>
      <c r="G272" s="83"/>
      <c r="H272" s="83"/>
      <c r="I272" s="83"/>
      <c r="J272" s="103"/>
      <c r="K272" s="86"/>
      <c r="L272" s="86"/>
      <c r="M272" s="83"/>
      <c r="N272" s="83"/>
      <c r="O272" s="83"/>
      <c r="P272" s="109"/>
      <c r="Q272" s="109"/>
      <c r="R272" s="83"/>
      <c r="S272" s="82"/>
      <c r="V272" s="86"/>
    </row>
    <row r="273" spans="1:22" s="85" customFormat="1" ht="12.75">
      <c r="A273" s="87"/>
      <c r="B273" s="102"/>
      <c r="D273" s="103"/>
      <c r="E273" s="86"/>
      <c r="F273" s="86"/>
      <c r="G273" s="83"/>
      <c r="H273" s="83"/>
      <c r="I273" s="83"/>
      <c r="J273" s="103"/>
      <c r="K273" s="86"/>
      <c r="L273" s="86"/>
      <c r="M273" s="83"/>
      <c r="N273" s="83"/>
      <c r="O273" s="83"/>
      <c r="P273" s="109"/>
      <c r="Q273" s="109"/>
      <c r="R273" s="83"/>
      <c r="S273" s="82"/>
      <c r="V273" s="86"/>
    </row>
    <row r="274" spans="1:22" s="85" customFormat="1" ht="12.75">
      <c r="A274" s="87"/>
      <c r="B274" s="102"/>
      <c r="D274" s="103"/>
      <c r="E274" s="86"/>
      <c r="F274" s="86"/>
      <c r="G274" s="83"/>
      <c r="H274" s="83"/>
      <c r="I274" s="83"/>
      <c r="J274" s="103"/>
      <c r="K274" s="86"/>
      <c r="L274" s="86"/>
      <c r="M274" s="83"/>
      <c r="N274" s="83"/>
      <c r="O274" s="83"/>
      <c r="P274" s="109"/>
      <c r="Q274" s="109"/>
      <c r="R274" s="83"/>
      <c r="S274" s="82"/>
      <c r="V274" s="86"/>
    </row>
    <row r="275" spans="1:22" s="85" customFormat="1" ht="12.75">
      <c r="A275" s="87"/>
      <c r="B275" s="102"/>
      <c r="D275" s="103"/>
      <c r="E275" s="86"/>
      <c r="F275" s="86"/>
      <c r="G275" s="83"/>
      <c r="H275" s="83"/>
      <c r="I275" s="83"/>
      <c r="J275" s="103"/>
      <c r="K275" s="86"/>
      <c r="L275" s="86"/>
      <c r="M275" s="83"/>
      <c r="N275" s="83"/>
      <c r="O275" s="83"/>
      <c r="P275" s="109"/>
      <c r="Q275" s="109"/>
      <c r="R275" s="83"/>
      <c r="S275" s="82"/>
      <c r="V275" s="86"/>
    </row>
    <row r="276" spans="1:22" s="85" customFormat="1" ht="12.75">
      <c r="A276" s="87"/>
      <c r="B276" s="102"/>
      <c r="D276" s="103"/>
      <c r="E276" s="86"/>
      <c r="F276" s="86"/>
      <c r="G276" s="83"/>
      <c r="H276" s="83"/>
      <c r="I276" s="83"/>
      <c r="J276" s="103"/>
      <c r="K276" s="86"/>
      <c r="L276" s="86"/>
      <c r="M276" s="83"/>
      <c r="N276" s="83"/>
      <c r="O276" s="83"/>
      <c r="P276" s="109"/>
      <c r="Q276" s="109"/>
      <c r="R276" s="83"/>
      <c r="S276" s="82"/>
      <c r="V276" s="86"/>
    </row>
    <row r="277" spans="1:22" s="85" customFormat="1" ht="12.75">
      <c r="A277" s="87"/>
      <c r="B277" s="102"/>
      <c r="D277" s="103"/>
      <c r="E277" s="86"/>
      <c r="F277" s="86"/>
      <c r="G277" s="83"/>
      <c r="H277" s="83"/>
      <c r="I277" s="83"/>
      <c r="J277" s="103"/>
      <c r="K277" s="86"/>
      <c r="L277" s="86"/>
      <c r="M277" s="83"/>
      <c r="N277" s="83"/>
      <c r="O277" s="83"/>
      <c r="P277" s="109"/>
      <c r="Q277" s="109"/>
      <c r="R277" s="83"/>
      <c r="S277" s="82"/>
      <c r="V277" s="86"/>
    </row>
    <row r="278" spans="1:22" s="85" customFormat="1" ht="12.75">
      <c r="A278" s="87"/>
      <c r="B278" s="102"/>
      <c r="D278" s="103"/>
      <c r="E278" s="86"/>
      <c r="F278" s="86"/>
      <c r="G278" s="83"/>
      <c r="H278" s="83"/>
      <c r="I278" s="83"/>
      <c r="J278" s="103"/>
      <c r="K278" s="86"/>
      <c r="L278" s="86"/>
      <c r="M278" s="83"/>
      <c r="N278" s="83"/>
      <c r="O278" s="83"/>
      <c r="P278" s="109"/>
      <c r="Q278" s="109"/>
      <c r="R278" s="83"/>
      <c r="S278" s="82"/>
      <c r="V278" s="86"/>
    </row>
    <row r="279" spans="1:22" s="85" customFormat="1" ht="12.75">
      <c r="A279" s="87"/>
      <c r="B279" s="102"/>
      <c r="D279" s="103"/>
      <c r="E279" s="86"/>
      <c r="F279" s="86"/>
      <c r="G279" s="83"/>
      <c r="H279" s="83"/>
      <c r="I279" s="83"/>
      <c r="J279" s="103"/>
      <c r="K279" s="86"/>
      <c r="L279" s="86"/>
      <c r="M279" s="83"/>
      <c r="N279" s="83"/>
      <c r="O279" s="83"/>
      <c r="P279" s="109"/>
      <c r="Q279" s="109"/>
      <c r="R279" s="83"/>
      <c r="S279" s="82"/>
      <c r="V279" s="86"/>
    </row>
    <row r="280" spans="1:22" s="85" customFormat="1" ht="12.75">
      <c r="A280" s="87"/>
      <c r="B280" s="102"/>
      <c r="D280" s="103"/>
      <c r="E280" s="86"/>
      <c r="F280" s="86"/>
      <c r="G280" s="83"/>
      <c r="H280" s="83"/>
      <c r="I280" s="83"/>
      <c r="J280" s="103"/>
      <c r="K280" s="86"/>
      <c r="L280" s="86"/>
      <c r="M280" s="83"/>
      <c r="N280" s="83"/>
      <c r="O280" s="83"/>
      <c r="P280" s="109"/>
      <c r="Q280" s="109"/>
      <c r="R280" s="83"/>
      <c r="S280" s="82"/>
      <c r="V280" s="86"/>
    </row>
    <row r="281" spans="1:22" s="85" customFormat="1" ht="12.75">
      <c r="A281" s="87"/>
      <c r="B281" s="102"/>
      <c r="D281" s="103"/>
      <c r="E281" s="86"/>
      <c r="F281" s="86"/>
      <c r="G281" s="83"/>
      <c r="H281" s="83"/>
      <c r="I281" s="83"/>
      <c r="J281" s="103"/>
      <c r="K281" s="86"/>
      <c r="L281" s="86"/>
      <c r="M281" s="83"/>
      <c r="N281" s="83"/>
      <c r="O281" s="83"/>
      <c r="P281" s="109"/>
      <c r="Q281" s="109"/>
      <c r="R281" s="83"/>
      <c r="S281" s="82"/>
      <c r="V281" s="86"/>
    </row>
    <row r="282" spans="1:22" s="85" customFormat="1" ht="12.75">
      <c r="A282" s="87"/>
      <c r="B282" s="102"/>
      <c r="D282" s="103"/>
      <c r="E282" s="86"/>
      <c r="F282" s="86"/>
      <c r="G282" s="83"/>
      <c r="H282" s="83"/>
      <c r="I282" s="83"/>
      <c r="J282" s="103"/>
      <c r="K282" s="86"/>
      <c r="L282" s="86"/>
      <c r="M282" s="83"/>
      <c r="N282" s="83"/>
      <c r="O282" s="83"/>
      <c r="P282" s="109"/>
      <c r="Q282" s="109"/>
      <c r="R282" s="83"/>
      <c r="S282" s="82"/>
      <c r="V282" s="86"/>
    </row>
    <row r="283" spans="1:22" s="85" customFormat="1" ht="12.75">
      <c r="A283" s="87"/>
      <c r="B283" s="102"/>
      <c r="D283" s="103"/>
      <c r="E283" s="86"/>
      <c r="F283" s="86"/>
      <c r="G283" s="83"/>
      <c r="H283" s="83"/>
      <c r="I283" s="83"/>
      <c r="J283" s="103"/>
      <c r="K283" s="86"/>
      <c r="L283" s="86"/>
      <c r="M283" s="83"/>
      <c r="N283" s="83"/>
      <c r="O283" s="83"/>
      <c r="P283" s="109"/>
      <c r="Q283" s="109"/>
      <c r="R283" s="83"/>
      <c r="S283" s="82"/>
      <c r="V283" s="86"/>
    </row>
    <row r="284" spans="1:22" s="85" customFormat="1" ht="12.75">
      <c r="A284" s="87"/>
      <c r="B284" s="102"/>
      <c r="D284" s="103"/>
      <c r="E284" s="86"/>
      <c r="F284" s="86"/>
      <c r="G284" s="83"/>
      <c r="H284" s="83"/>
      <c r="I284" s="83"/>
      <c r="J284" s="103"/>
      <c r="K284" s="86"/>
      <c r="L284" s="86"/>
      <c r="M284" s="83"/>
      <c r="N284" s="83"/>
      <c r="O284" s="83"/>
      <c r="P284" s="109"/>
      <c r="Q284" s="109"/>
      <c r="R284" s="83"/>
      <c r="S284" s="82"/>
      <c r="V284" s="86"/>
    </row>
    <row r="285" spans="1:22" s="85" customFormat="1" ht="12.75">
      <c r="A285" s="87"/>
      <c r="B285" s="102"/>
      <c r="D285" s="103"/>
      <c r="E285" s="86"/>
      <c r="F285" s="86"/>
      <c r="G285" s="83"/>
      <c r="H285" s="83"/>
      <c r="I285" s="83"/>
      <c r="J285" s="103"/>
      <c r="K285" s="86"/>
      <c r="L285" s="86"/>
      <c r="M285" s="83"/>
      <c r="N285" s="83"/>
      <c r="O285" s="83"/>
      <c r="P285" s="109"/>
      <c r="Q285" s="109"/>
      <c r="R285" s="83"/>
      <c r="S285" s="82"/>
      <c r="V285" s="86"/>
    </row>
    <row r="286" spans="1:22" s="85" customFormat="1" ht="12.75">
      <c r="A286" s="87"/>
      <c r="B286" s="102"/>
      <c r="D286" s="103"/>
      <c r="E286" s="86"/>
      <c r="F286" s="86"/>
      <c r="G286" s="83"/>
      <c r="H286" s="83"/>
      <c r="I286" s="83"/>
      <c r="J286" s="103"/>
      <c r="K286" s="86"/>
      <c r="L286" s="86"/>
      <c r="M286" s="83"/>
      <c r="N286" s="83"/>
      <c r="O286" s="83"/>
      <c r="P286" s="109"/>
      <c r="Q286" s="109"/>
      <c r="R286" s="83"/>
      <c r="S286" s="82"/>
      <c r="V286" s="86"/>
    </row>
    <row r="287" spans="1:22" s="85" customFormat="1" ht="12.75">
      <c r="A287" s="87"/>
      <c r="B287" s="102"/>
      <c r="D287" s="103"/>
      <c r="E287" s="86"/>
      <c r="F287" s="86"/>
      <c r="G287" s="83"/>
      <c r="H287" s="83"/>
      <c r="I287" s="83"/>
      <c r="J287" s="103"/>
      <c r="K287" s="86"/>
      <c r="L287" s="86"/>
      <c r="M287" s="83"/>
      <c r="N287" s="83"/>
      <c r="O287" s="83"/>
      <c r="P287" s="109"/>
      <c r="Q287" s="109"/>
      <c r="R287" s="83"/>
      <c r="S287" s="82"/>
      <c r="V287" s="86"/>
    </row>
    <row r="288" spans="1:22" s="85" customFormat="1" ht="12.75">
      <c r="A288" s="87"/>
      <c r="B288" s="102"/>
      <c r="D288" s="103"/>
      <c r="E288" s="86"/>
      <c r="F288" s="86"/>
      <c r="G288" s="83"/>
      <c r="H288" s="83"/>
      <c r="I288" s="83"/>
      <c r="J288" s="103"/>
      <c r="K288" s="86"/>
      <c r="L288" s="86"/>
      <c r="M288" s="83"/>
      <c r="N288" s="83"/>
      <c r="O288" s="83"/>
      <c r="P288" s="109"/>
      <c r="Q288" s="109"/>
      <c r="R288" s="83"/>
      <c r="S288" s="82"/>
      <c r="V288" s="86"/>
    </row>
    <row r="289" spans="1:22" s="85" customFormat="1" ht="12.75">
      <c r="A289" s="87"/>
      <c r="B289" s="102"/>
      <c r="D289" s="103"/>
      <c r="E289" s="86"/>
      <c r="F289" s="86"/>
      <c r="G289" s="83"/>
      <c r="H289" s="83"/>
      <c r="I289" s="83"/>
      <c r="J289" s="103"/>
      <c r="K289" s="86"/>
      <c r="L289" s="86"/>
      <c r="M289" s="83"/>
      <c r="N289" s="83"/>
      <c r="O289" s="83"/>
      <c r="P289" s="109"/>
      <c r="Q289" s="109"/>
      <c r="R289" s="83"/>
      <c r="S289" s="82"/>
      <c r="V289" s="86"/>
    </row>
    <row r="290" spans="1:22" s="85" customFormat="1" ht="12.75">
      <c r="A290" s="87"/>
      <c r="B290" s="102"/>
      <c r="D290" s="103"/>
      <c r="E290" s="86"/>
      <c r="F290" s="86"/>
      <c r="G290" s="83"/>
      <c r="H290" s="83"/>
      <c r="I290" s="83"/>
      <c r="J290" s="103"/>
      <c r="K290" s="86"/>
      <c r="L290" s="86"/>
      <c r="M290" s="83"/>
      <c r="N290" s="83"/>
      <c r="O290" s="83"/>
      <c r="P290" s="109"/>
      <c r="Q290" s="109"/>
      <c r="R290" s="83"/>
      <c r="S290" s="82"/>
      <c r="V290" s="86"/>
    </row>
    <row r="291" spans="1:22" s="85" customFormat="1" ht="12.75">
      <c r="A291" s="87"/>
      <c r="B291" s="102"/>
      <c r="D291" s="103"/>
      <c r="E291" s="86"/>
      <c r="F291" s="86"/>
      <c r="G291" s="83"/>
      <c r="H291" s="83"/>
      <c r="I291" s="83"/>
      <c r="J291" s="103"/>
      <c r="K291" s="86"/>
      <c r="L291" s="86"/>
      <c r="M291" s="83"/>
      <c r="N291" s="83"/>
      <c r="O291" s="83"/>
      <c r="P291" s="109"/>
      <c r="Q291" s="109"/>
      <c r="R291" s="83"/>
      <c r="S291" s="82"/>
      <c r="V291" s="86"/>
    </row>
    <row r="292" spans="1:22" s="85" customFormat="1" ht="12.75">
      <c r="A292" s="87"/>
      <c r="B292" s="102"/>
      <c r="D292" s="103"/>
      <c r="E292" s="86"/>
      <c r="F292" s="86"/>
      <c r="G292" s="83"/>
      <c r="H292" s="83"/>
      <c r="I292" s="83"/>
      <c r="J292" s="103"/>
      <c r="K292" s="86"/>
      <c r="L292" s="86"/>
      <c r="M292" s="83"/>
      <c r="N292" s="83"/>
      <c r="O292" s="83"/>
      <c r="P292" s="109"/>
      <c r="Q292" s="109"/>
      <c r="R292" s="83"/>
      <c r="S292" s="82"/>
      <c r="V292" s="86"/>
    </row>
    <row r="293" spans="1:22" s="85" customFormat="1" ht="12.75">
      <c r="A293" s="87"/>
      <c r="B293" s="102"/>
      <c r="D293" s="103"/>
      <c r="E293" s="86"/>
      <c r="F293" s="86"/>
      <c r="G293" s="83"/>
      <c r="H293" s="83"/>
      <c r="I293" s="83"/>
      <c r="J293" s="103"/>
      <c r="K293" s="86"/>
      <c r="L293" s="86"/>
      <c r="M293" s="83"/>
      <c r="N293" s="83"/>
      <c r="O293" s="83"/>
      <c r="P293" s="109"/>
      <c r="Q293" s="109"/>
      <c r="R293" s="83"/>
      <c r="S293" s="82"/>
      <c r="V293" s="86"/>
    </row>
    <row r="294" spans="1:22" s="85" customFormat="1" ht="12.75">
      <c r="A294" s="87"/>
      <c r="B294" s="102"/>
      <c r="D294" s="103"/>
      <c r="E294" s="86"/>
      <c r="F294" s="86"/>
      <c r="G294" s="83"/>
      <c r="H294" s="83"/>
      <c r="I294" s="83"/>
      <c r="J294" s="103"/>
      <c r="K294" s="86"/>
      <c r="L294" s="86"/>
      <c r="M294" s="83"/>
      <c r="N294" s="83"/>
      <c r="O294" s="83"/>
      <c r="P294" s="109"/>
      <c r="Q294" s="109"/>
      <c r="R294" s="83"/>
      <c r="S294" s="82"/>
      <c r="V294" s="86"/>
    </row>
    <row r="295" spans="1:22" s="85" customFormat="1" ht="12.75">
      <c r="A295" s="87"/>
      <c r="B295" s="102"/>
      <c r="D295" s="103"/>
      <c r="E295" s="86"/>
      <c r="F295" s="86"/>
      <c r="G295" s="83"/>
      <c r="H295" s="83"/>
      <c r="I295" s="83"/>
      <c r="J295" s="103"/>
      <c r="K295" s="86"/>
      <c r="L295" s="86"/>
      <c r="M295" s="83"/>
      <c r="N295" s="83"/>
      <c r="O295" s="83"/>
      <c r="P295" s="109"/>
      <c r="Q295" s="109"/>
      <c r="R295" s="83"/>
      <c r="S295" s="82"/>
      <c r="V295" s="86"/>
    </row>
    <row r="296" spans="1:22" s="85" customFormat="1" ht="12.75">
      <c r="A296" s="87"/>
      <c r="B296" s="102"/>
      <c r="D296" s="103"/>
      <c r="E296" s="86"/>
      <c r="F296" s="86"/>
      <c r="G296" s="83"/>
      <c r="H296" s="83"/>
      <c r="I296" s="83"/>
      <c r="J296" s="103"/>
      <c r="K296" s="86"/>
      <c r="L296" s="86"/>
      <c r="M296" s="83"/>
      <c r="N296" s="83"/>
      <c r="O296" s="83"/>
      <c r="P296" s="109"/>
      <c r="Q296" s="109"/>
      <c r="R296" s="83"/>
      <c r="S296" s="82"/>
      <c r="V296" s="86"/>
    </row>
    <row r="297" spans="1:22" s="85" customFormat="1" ht="12.75">
      <c r="A297" s="87"/>
      <c r="B297" s="102"/>
      <c r="D297" s="103"/>
      <c r="E297" s="86"/>
      <c r="F297" s="86"/>
      <c r="G297" s="83"/>
      <c r="H297" s="83"/>
      <c r="I297" s="83"/>
      <c r="J297" s="103"/>
      <c r="K297" s="86"/>
      <c r="L297" s="86"/>
      <c r="M297" s="83"/>
      <c r="N297" s="83"/>
      <c r="O297" s="83"/>
      <c r="P297" s="109"/>
      <c r="Q297" s="109"/>
      <c r="R297" s="83"/>
      <c r="S297" s="82"/>
      <c r="V297" s="86"/>
    </row>
    <row r="298" spans="1:22" s="85" customFormat="1" ht="12.75">
      <c r="A298" s="87"/>
      <c r="B298" s="102"/>
      <c r="D298" s="103"/>
      <c r="E298" s="86"/>
      <c r="F298" s="86"/>
      <c r="G298" s="83"/>
      <c r="H298" s="83"/>
      <c r="I298" s="83"/>
      <c r="J298" s="103"/>
      <c r="K298" s="86"/>
      <c r="L298" s="86"/>
      <c r="M298" s="83"/>
      <c r="N298" s="83"/>
      <c r="O298" s="83"/>
      <c r="P298" s="109"/>
      <c r="Q298" s="109"/>
      <c r="R298" s="83"/>
      <c r="S298" s="82"/>
      <c r="V298" s="86"/>
    </row>
    <row r="299" spans="1:22" s="85" customFormat="1" ht="12.75">
      <c r="A299" s="87"/>
      <c r="B299" s="102"/>
      <c r="D299" s="103"/>
      <c r="E299" s="86"/>
      <c r="F299" s="86"/>
      <c r="G299" s="83"/>
      <c r="H299" s="83"/>
      <c r="I299" s="83"/>
      <c r="J299" s="103"/>
      <c r="K299" s="86"/>
      <c r="L299" s="86"/>
      <c r="M299" s="83"/>
      <c r="N299" s="83"/>
      <c r="O299" s="83"/>
      <c r="P299" s="109"/>
      <c r="Q299" s="109"/>
      <c r="R299" s="83"/>
      <c r="S299" s="82"/>
      <c r="V299" s="86"/>
    </row>
    <row r="300" spans="1:22" s="85" customFormat="1" ht="12.75">
      <c r="A300" s="87"/>
      <c r="B300" s="102"/>
      <c r="D300" s="103"/>
      <c r="E300" s="86"/>
      <c r="F300" s="86"/>
      <c r="G300" s="83"/>
      <c r="H300" s="83"/>
      <c r="I300" s="83"/>
      <c r="J300" s="103"/>
      <c r="K300" s="86"/>
      <c r="L300" s="86"/>
      <c r="M300" s="83"/>
      <c r="N300" s="83"/>
      <c r="O300" s="83"/>
      <c r="P300" s="109"/>
      <c r="Q300" s="109"/>
      <c r="R300" s="83"/>
      <c r="S300" s="82"/>
      <c r="V300" s="86"/>
    </row>
    <row r="301" spans="1:22" s="85" customFormat="1" ht="12.75">
      <c r="A301" s="87"/>
      <c r="B301" s="102"/>
      <c r="D301" s="103"/>
      <c r="E301" s="86"/>
      <c r="F301" s="86"/>
      <c r="G301" s="83"/>
      <c r="H301" s="83"/>
      <c r="I301" s="83"/>
      <c r="J301" s="103"/>
      <c r="K301" s="86"/>
      <c r="L301" s="86"/>
      <c r="M301" s="83"/>
      <c r="N301" s="83"/>
      <c r="O301" s="83"/>
      <c r="P301" s="109"/>
      <c r="Q301" s="109"/>
      <c r="R301" s="83"/>
      <c r="S301" s="82"/>
      <c r="V301" s="86"/>
    </row>
    <row r="302" spans="1:22" s="85" customFormat="1" ht="12.75">
      <c r="A302" s="87"/>
      <c r="B302" s="102"/>
      <c r="D302" s="103"/>
      <c r="E302" s="86"/>
      <c r="F302" s="86"/>
      <c r="G302" s="83"/>
      <c r="H302" s="83"/>
      <c r="I302" s="83"/>
      <c r="J302" s="103"/>
      <c r="K302" s="86"/>
      <c r="L302" s="86"/>
      <c r="M302" s="83"/>
      <c r="N302" s="83"/>
      <c r="O302" s="83"/>
      <c r="P302" s="109"/>
      <c r="Q302" s="109"/>
      <c r="R302" s="83"/>
      <c r="S302" s="82"/>
      <c r="V302" s="86"/>
    </row>
    <row r="303" spans="1:22" s="85" customFormat="1" ht="12.75">
      <c r="A303" s="87"/>
      <c r="B303" s="102"/>
      <c r="D303" s="103"/>
      <c r="E303" s="86"/>
      <c r="F303" s="86"/>
      <c r="G303" s="83"/>
      <c r="H303" s="83"/>
      <c r="I303" s="83"/>
      <c r="J303" s="103"/>
      <c r="K303" s="86"/>
      <c r="L303" s="86"/>
      <c r="M303" s="83"/>
      <c r="N303" s="83"/>
      <c r="O303" s="83"/>
      <c r="P303" s="109"/>
      <c r="Q303" s="109"/>
      <c r="R303" s="83"/>
      <c r="S303" s="82"/>
      <c r="V303" s="86"/>
    </row>
    <row r="304" spans="1:22" s="85" customFormat="1" ht="12.75">
      <c r="A304" s="87"/>
      <c r="B304" s="102"/>
      <c r="D304" s="103"/>
      <c r="E304" s="86"/>
      <c r="F304" s="86"/>
      <c r="G304" s="83"/>
      <c r="H304" s="83"/>
      <c r="I304" s="83"/>
      <c r="J304" s="103"/>
      <c r="K304" s="86"/>
      <c r="L304" s="86"/>
      <c r="M304" s="83"/>
      <c r="N304" s="83"/>
      <c r="O304" s="83"/>
      <c r="P304" s="109"/>
      <c r="Q304" s="109"/>
      <c r="R304" s="83"/>
      <c r="S304" s="82"/>
      <c r="V304" s="86"/>
    </row>
    <row r="305" spans="1:22" s="85" customFormat="1" ht="12.75">
      <c r="A305" s="87"/>
      <c r="B305" s="102"/>
      <c r="D305" s="103"/>
      <c r="E305" s="86"/>
      <c r="F305" s="86"/>
      <c r="G305" s="83"/>
      <c r="H305" s="83"/>
      <c r="I305" s="83"/>
      <c r="J305" s="103"/>
      <c r="K305" s="86"/>
      <c r="L305" s="86"/>
      <c r="M305" s="83"/>
      <c r="N305" s="83"/>
      <c r="O305" s="83"/>
      <c r="P305" s="109"/>
      <c r="Q305" s="109"/>
      <c r="R305" s="83"/>
      <c r="S305" s="82"/>
      <c r="V305" s="86"/>
    </row>
    <row r="306" spans="1:22" s="85" customFormat="1" ht="12.75">
      <c r="A306" s="87"/>
      <c r="B306" s="102"/>
      <c r="D306" s="103"/>
      <c r="E306" s="86"/>
      <c r="F306" s="86"/>
      <c r="G306" s="83"/>
      <c r="H306" s="83"/>
      <c r="I306" s="83"/>
      <c r="J306" s="103"/>
      <c r="K306" s="86"/>
      <c r="L306" s="86"/>
      <c r="M306" s="83"/>
      <c r="N306" s="83"/>
      <c r="O306" s="83"/>
      <c r="P306" s="109"/>
      <c r="Q306" s="109"/>
      <c r="R306" s="83"/>
      <c r="S306" s="82"/>
      <c r="V306" s="86"/>
    </row>
    <row r="307" spans="1:22" s="85" customFormat="1" ht="12.75">
      <c r="A307" s="87"/>
      <c r="B307" s="102"/>
      <c r="D307" s="103"/>
      <c r="E307" s="86"/>
      <c r="F307" s="86"/>
      <c r="G307" s="83"/>
      <c r="H307" s="83"/>
      <c r="I307" s="83"/>
      <c r="J307" s="103"/>
      <c r="K307" s="86"/>
      <c r="L307" s="86"/>
      <c r="M307" s="83"/>
      <c r="N307" s="83"/>
      <c r="O307" s="83"/>
      <c r="P307" s="109"/>
      <c r="Q307" s="109"/>
      <c r="R307" s="83"/>
      <c r="S307" s="82"/>
      <c r="V307" s="86"/>
    </row>
    <row r="308" spans="1:22" s="85" customFormat="1" ht="12.75">
      <c r="A308" s="87"/>
      <c r="B308" s="102"/>
      <c r="D308" s="103"/>
      <c r="E308" s="86"/>
      <c r="F308" s="86"/>
      <c r="G308" s="83"/>
      <c r="H308" s="83"/>
      <c r="I308" s="83"/>
      <c r="J308" s="103"/>
      <c r="K308" s="86"/>
      <c r="L308" s="86"/>
      <c r="M308" s="83"/>
      <c r="N308" s="83"/>
      <c r="O308" s="83"/>
      <c r="P308" s="109"/>
      <c r="Q308" s="109"/>
      <c r="R308" s="83"/>
      <c r="S308" s="82"/>
      <c r="V308" s="86"/>
    </row>
    <row r="309" spans="1:22" s="85" customFormat="1" ht="12.75">
      <c r="A309" s="87"/>
      <c r="B309" s="102"/>
      <c r="D309" s="103"/>
      <c r="E309" s="86"/>
      <c r="F309" s="86"/>
      <c r="G309" s="83"/>
      <c r="H309" s="83"/>
      <c r="I309" s="83"/>
      <c r="J309" s="103"/>
      <c r="K309" s="86"/>
      <c r="L309" s="86"/>
      <c r="M309" s="83"/>
      <c r="N309" s="83"/>
      <c r="O309" s="83"/>
      <c r="P309" s="109"/>
      <c r="Q309" s="109"/>
      <c r="R309" s="83"/>
      <c r="S309" s="82"/>
      <c r="V309" s="86"/>
    </row>
    <row r="310" spans="1:22" s="85" customFormat="1" ht="12.75">
      <c r="A310" s="87"/>
      <c r="B310" s="102"/>
      <c r="D310" s="103"/>
      <c r="E310" s="86"/>
      <c r="F310" s="86"/>
      <c r="G310" s="83"/>
      <c r="H310" s="83"/>
      <c r="I310" s="83"/>
      <c r="J310" s="103"/>
      <c r="K310" s="86"/>
      <c r="L310" s="86"/>
      <c r="M310" s="83"/>
      <c r="N310" s="83"/>
      <c r="O310" s="83"/>
      <c r="P310" s="109"/>
      <c r="Q310" s="109"/>
      <c r="R310" s="83"/>
      <c r="S310" s="82"/>
      <c r="V310" s="86"/>
    </row>
    <row r="311" spans="1:22" s="85" customFormat="1" ht="12.75">
      <c r="A311" s="87"/>
      <c r="B311" s="102"/>
      <c r="D311" s="103"/>
      <c r="E311" s="86"/>
      <c r="F311" s="86"/>
      <c r="G311" s="83"/>
      <c r="H311" s="83"/>
      <c r="I311" s="83"/>
      <c r="J311" s="103"/>
      <c r="K311" s="86"/>
      <c r="L311" s="86"/>
      <c r="M311" s="83"/>
      <c r="N311" s="83"/>
      <c r="O311" s="83"/>
      <c r="P311" s="109"/>
      <c r="Q311" s="109"/>
      <c r="R311" s="83"/>
      <c r="S311" s="82"/>
      <c r="V311" s="86"/>
    </row>
    <row r="312" spans="1:22" s="85" customFormat="1" ht="12.75">
      <c r="A312" s="87"/>
      <c r="B312" s="102"/>
      <c r="D312" s="103"/>
      <c r="E312" s="86"/>
      <c r="F312" s="86"/>
      <c r="G312" s="83"/>
      <c r="H312" s="83"/>
      <c r="I312" s="83"/>
      <c r="J312" s="103"/>
      <c r="K312" s="86"/>
      <c r="L312" s="86"/>
      <c r="M312" s="83"/>
      <c r="N312" s="83"/>
      <c r="O312" s="83"/>
      <c r="P312" s="109"/>
      <c r="Q312" s="109"/>
      <c r="R312" s="83"/>
      <c r="S312" s="82"/>
      <c r="V312" s="86"/>
    </row>
    <row r="313" spans="1:22" s="85" customFormat="1" ht="12.75">
      <c r="A313" s="87"/>
      <c r="B313" s="102"/>
      <c r="D313" s="103"/>
      <c r="E313" s="86"/>
      <c r="F313" s="86"/>
      <c r="G313" s="83"/>
      <c r="H313" s="83"/>
      <c r="I313" s="83"/>
      <c r="J313" s="103"/>
      <c r="K313" s="86"/>
      <c r="L313" s="86"/>
      <c r="M313" s="83"/>
      <c r="N313" s="83"/>
      <c r="O313" s="83"/>
      <c r="P313" s="109"/>
      <c r="Q313" s="109"/>
      <c r="R313" s="83"/>
      <c r="S313" s="82"/>
      <c r="V313" s="86"/>
    </row>
    <row r="314" spans="1:22" s="85" customFormat="1" ht="12.75">
      <c r="A314" s="87"/>
      <c r="B314" s="102"/>
      <c r="D314" s="103"/>
      <c r="E314" s="86"/>
      <c r="F314" s="86"/>
      <c r="G314" s="83"/>
      <c r="H314" s="83"/>
      <c r="I314" s="83"/>
      <c r="J314" s="103"/>
      <c r="K314" s="86"/>
      <c r="L314" s="86"/>
      <c r="M314" s="83"/>
      <c r="N314" s="83"/>
      <c r="O314" s="83"/>
      <c r="P314" s="109"/>
      <c r="Q314" s="109"/>
      <c r="R314" s="83"/>
      <c r="S314" s="82"/>
      <c r="V314" s="86"/>
    </row>
    <row r="315" spans="1:22" s="85" customFormat="1" ht="12.75">
      <c r="A315" s="87"/>
      <c r="B315" s="102"/>
      <c r="D315" s="103"/>
      <c r="E315" s="86"/>
      <c r="F315" s="86"/>
      <c r="G315" s="83"/>
      <c r="H315" s="83"/>
      <c r="I315" s="83"/>
      <c r="J315" s="103"/>
      <c r="K315" s="86"/>
      <c r="L315" s="86"/>
      <c r="M315" s="83"/>
      <c r="N315" s="83"/>
      <c r="O315" s="83"/>
      <c r="P315" s="109"/>
      <c r="Q315" s="109"/>
      <c r="R315" s="83"/>
      <c r="S315" s="82"/>
      <c r="V315" s="86"/>
    </row>
    <row r="316" spans="1:22" s="85" customFormat="1" ht="12.75">
      <c r="A316" s="87"/>
      <c r="B316" s="102"/>
      <c r="D316" s="103"/>
      <c r="E316" s="86"/>
      <c r="F316" s="86"/>
      <c r="G316" s="83"/>
      <c r="H316" s="83"/>
      <c r="I316" s="83"/>
      <c r="J316" s="103"/>
      <c r="K316" s="86"/>
      <c r="L316" s="86"/>
      <c r="M316" s="83"/>
      <c r="N316" s="83"/>
      <c r="O316" s="83"/>
      <c r="P316" s="109"/>
      <c r="Q316" s="109"/>
      <c r="R316" s="83"/>
      <c r="S316" s="82"/>
      <c r="V316" s="86"/>
    </row>
    <row r="317" spans="1:22" s="85" customFormat="1" ht="12.75">
      <c r="A317" s="87"/>
      <c r="B317" s="102"/>
      <c r="D317" s="103"/>
      <c r="E317" s="86"/>
      <c r="F317" s="86"/>
      <c r="G317" s="83"/>
      <c r="H317" s="83"/>
      <c r="I317" s="83"/>
      <c r="J317" s="103"/>
      <c r="K317" s="86"/>
      <c r="L317" s="86"/>
      <c r="M317" s="83"/>
      <c r="N317" s="83"/>
      <c r="O317" s="83"/>
      <c r="P317" s="109"/>
      <c r="Q317" s="109"/>
      <c r="R317" s="83"/>
      <c r="S317" s="82"/>
      <c r="V317" s="86"/>
    </row>
    <row r="318" spans="1:22" s="85" customFormat="1" ht="12.75">
      <c r="A318" s="87"/>
      <c r="B318" s="102"/>
      <c r="D318" s="103"/>
      <c r="E318" s="86"/>
      <c r="F318" s="86"/>
      <c r="G318" s="83"/>
      <c r="H318" s="83"/>
      <c r="I318" s="83"/>
      <c r="J318" s="103"/>
      <c r="K318" s="86"/>
      <c r="L318" s="86"/>
      <c r="M318" s="83"/>
      <c r="N318" s="83"/>
      <c r="O318" s="83"/>
      <c r="P318" s="109"/>
      <c r="Q318" s="109"/>
      <c r="R318" s="83"/>
      <c r="S318" s="82"/>
      <c r="V318" s="86"/>
    </row>
    <row r="319" spans="1:22" s="85" customFormat="1" ht="12.75">
      <c r="A319" s="87"/>
      <c r="B319" s="102"/>
      <c r="D319" s="103"/>
      <c r="E319" s="86"/>
      <c r="F319" s="86"/>
      <c r="G319" s="83"/>
      <c r="H319" s="83"/>
      <c r="I319" s="83"/>
      <c r="J319" s="103"/>
      <c r="K319" s="86"/>
      <c r="L319" s="86"/>
      <c r="M319" s="83"/>
      <c r="N319" s="83"/>
      <c r="O319" s="83"/>
      <c r="P319" s="109"/>
      <c r="Q319" s="109"/>
      <c r="R319" s="83"/>
      <c r="S319" s="82"/>
      <c r="V319" s="86"/>
    </row>
    <row r="320" spans="1:22" s="85" customFormat="1" ht="12.75">
      <c r="A320" s="87"/>
      <c r="B320" s="102"/>
      <c r="D320" s="103"/>
      <c r="E320" s="86"/>
      <c r="F320" s="86"/>
      <c r="G320" s="83"/>
      <c r="H320" s="83"/>
      <c r="I320" s="83"/>
      <c r="J320" s="103"/>
      <c r="K320" s="86"/>
      <c r="L320" s="86"/>
      <c r="M320" s="83"/>
      <c r="N320" s="83"/>
      <c r="O320" s="83"/>
      <c r="P320" s="109"/>
      <c r="Q320" s="109"/>
      <c r="R320" s="83"/>
      <c r="S320" s="82"/>
      <c r="V320" s="86"/>
    </row>
    <row r="321" spans="1:22" s="85" customFormat="1" ht="12.75">
      <c r="A321" s="87"/>
      <c r="B321" s="102"/>
      <c r="D321" s="103"/>
      <c r="E321" s="86"/>
      <c r="F321" s="86"/>
      <c r="G321" s="83"/>
      <c r="H321" s="83"/>
      <c r="I321" s="83"/>
      <c r="J321" s="103"/>
      <c r="K321" s="86"/>
      <c r="L321" s="86"/>
      <c r="M321" s="83"/>
      <c r="N321" s="83"/>
      <c r="O321" s="83"/>
      <c r="P321" s="109"/>
      <c r="Q321" s="109"/>
      <c r="R321" s="83"/>
      <c r="S321" s="82"/>
      <c r="V321" s="86"/>
    </row>
    <row r="322" spans="1:22" s="85" customFormat="1" ht="12.75">
      <c r="A322" s="87"/>
      <c r="B322" s="102"/>
      <c r="D322" s="103"/>
      <c r="E322" s="86"/>
      <c r="F322" s="86"/>
      <c r="G322" s="83"/>
      <c r="H322" s="83"/>
      <c r="I322" s="83"/>
      <c r="J322" s="103"/>
      <c r="K322" s="86"/>
      <c r="L322" s="86"/>
      <c r="M322" s="83"/>
      <c r="N322" s="83"/>
      <c r="O322" s="83"/>
      <c r="P322" s="109"/>
      <c r="Q322" s="109"/>
      <c r="R322" s="83"/>
      <c r="S322" s="82"/>
      <c r="V322" s="86"/>
    </row>
    <row r="323" spans="1:22" s="85" customFormat="1" ht="12.75">
      <c r="A323" s="87"/>
      <c r="B323" s="102"/>
      <c r="D323" s="103"/>
      <c r="E323" s="86"/>
      <c r="F323" s="86"/>
      <c r="G323" s="83"/>
      <c r="H323" s="83"/>
      <c r="I323" s="83"/>
      <c r="J323" s="103"/>
      <c r="K323" s="86"/>
      <c r="L323" s="86"/>
      <c r="M323" s="83"/>
      <c r="N323" s="83"/>
      <c r="O323" s="83"/>
      <c r="P323" s="109"/>
      <c r="Q323" s="109"/>
      <c r="R323" s="83"/>
      <c r="S323" s="82"/>
      <c r="V323" s="86"/>
    </row>
    <row r="324" spans="1:22" s="85" customFormat="1" ht="12.75">
      <c r="A324" s="87"/>
      <c r="B324" s="102"/>
      <c r="D324" s="103"/>
      <c r="E324" s="86"/>
      <c r="F324" s="86"/>
      <c r="G324" s="83"/>
      <c r="H324" s="83"/>
      <c r="I324" s="83"/>
      <c r="J324" s="103"/>
      <c r="K324" s="86"/>
      <c r="L324" s="86"/>
      <c r="M324" s="83"/>
      <c r="N324" s="83"/>
      <c r="O324" s="83"/>
      <c r="P324" s="109"/>
      <c r="Q324" s="109"/>
      <c r="R324" s="83"/>
      <c r="S324" s="82"/>
      <c r="V324" s="86"/>
    </row>
    <row r="325" spans="1:22" s="85" customFormat="1" ht="12.75">
      <c r="A325" s="87"/>
      <c r="B325" s="102"/>
      <c r="D325" s="103"/>
      <c r="E325" s="86"/>
      <c r="F325" s="86"/>
      <c r="G325" s="83"/>
      <c r="H325" s="83"/>
      <c r="I325" s="83"/>
      <c r="J325" s="103"/>
      <c r="K325" s="86"/>
      <c r="L325" s="86"/>
      <c r="M325" s="83"/>
      <c r="N325" s="83"/>
      <c r="O325" s="83"/>
      <c r="P325" s="109"/>
      <c r="Q325" s="109"/>
      <c r="R325" s="83"/>
      <c r="S325" s="82"/>
      <c r="V325" s="86"/>
    </row>
    <row r="326" spans="1:22" s="85" customFormat="1" ht="12.75">
      <c r="A326" s="87"/>
      <c r="B326" s="102"/>
      <c r="D326" s="103"/>
      <c r="E326" s="86"/>
      <c r="F326" s="86"/>
      <c r="G326" s="83"/>
      <c r="H326" s="83"/>
      <c r="I326" s="83"/>
      <c r="J326" s="103"/>
      <c r="K326" s="86"/>
      <c r="L326" s="86"/>
      <c r="M326" s="83"/>
      <c r="N326" s="83"/>
      <c r="O326" s="83"/>
      <c r="P326" s="109"/>
      <c r="Q326" s="109"/>
      <c r="R326" s="83"/>
      <c r="S326" s="82"/>
      <c r="V326" s="86"/>
    </row>
    <row r="327" spans="1:22" s="85" customFormat="1" ht="12.75">
      <c r="A327" s="87"/>
      <c r="B327" s="102"/>
      <c r="D327" s="103"/>
      <c r="E327" s="86"/>
      <c r="F327" s="86"/>
      <c r="G327" s="83"/>
      <c r="H327" s="83"/>
      <c r="I327" s="83"/>
      <c r="J327" s="103"/>
      <c r="K327" s="86"/>
      <c r="L327" s="86"/>
      <c r="M327" s="83"/>
      <c r="N327" s="83"/>
      <c r="O327" s="83"/>
      <c r="P327" s="109"/>
      <c r="Q327" s="109"/>
      <c r="R327" s="83"/>
      <c r="S327" s="82"/>
      <c r="V327" s="86"/>
    </row>
    <row r="328" spans="1:22" s="85" customFormat="1" ht="12.75">
      <c r="A328" s="87"/>
      <c r="B328" s="102"/>
      <c r="D328" s="103"/>
      <c r="E328" s="86"/>
      <c r="F328" s="86"/>
      <c r="G328" s="83"/>
      <c r="H328" s="83"/>
      <c r="I328" s="83"/>
      <c r="J328" s="103"/>
      <c r="K328" s="86"/>
      <c r="L328" s="86"/>
      <c r="M328" s="83"/>
      <c r="N328" s="83"/>
      <c r="O328" s="83"/>
      <c r="P328" s="109"/>
      <c r="Q328" s="109"/>
      <c r="R328" s="83"/>
      <c r="S328" s="82"/>
      <c r="V328" s="86"/>
    </row>
    <row r="329" spans="1:22" s="85" customFormat="1" ht="12.75">
      <c r="A329" s="87"/>
      <c r="B329" s="102"/>
      <c r="D329" s="103"/>
      <c r="E329" s="86"/>
      <c r="F329" s="86"/>
      <c r="G329" s="83"/>
      <c r="H329" s="83"/>
      <c r="I329" s="83"/>
      <c r="J329" s="103"/>
      <c r="K329" s="86"/>
      <c r="L329" s="86"/>
      <c r="M329" s="83"/>
      <c r="N329" s="83"/>
      <c r="O329" s="83"/>
      <c r="P329" s="109"/>
      <c r="Q329" s="109"/>
      <c r="R329" s="83"/>
      <c r="S329" s="82"/>
      <c r="V329" s="86"/>
    </row>
    <row r="330" spans="1:22" s="85" customFormat="1" ht="12.75">
      <c r="A330" s="87"/>
      <c r="B330" s="102"/>
      <c r="D330" s="103"/>
      <c r="E330" s="86"/>
      <c r="F330" s="86"/>
      <c r="G330" s="83"/>
      <c r="H330" s="83"/>
      <c r="I330" s="83"/>
      <c r="J330" s="103"/>
      <c r="K330" s="86"/>
      <c r="L330" s="86"/>
      <c r="M330" s="83"/>
      <c r="N330" s="83"/>
      <c r="O330" s="83"/>
      <c r="P330" s="109"/>
      <c r="Q330" s="109"/>
      <c r="R330" s="83"/>
      <c r="S330" s="82"/>
      <c r="V330" s="86"/>
    </row>
    <row r="331" spans="1:22" s="85" customFormat="1" ht="12.75">
      <c r="A331" s="87"/>
      <c r="B331" s="102"/>
      <c r="D331" s="103"/>
      <c r="E331" s="86"/>
      <c r="F331" s="86"/>
      <c r="G331" s="83"/>
      <c r="H331" s="83"/>
      <c r="I331" s="83"/>
      <c r="J331" s="103"/>
      <c r="K331" s="86"/>
      <c r="L331" s="86"/>
      <c r="M331" s="83"/>
      <c r="N331" s="83"/>
      <c r="O331" s="83"/>
      <c r="P331" s="109"/>
      <c r="Q331" s="109"/>
      <c r="R331" s="83"/>
      <c r="S331" s="82"/>
      <c r="V331" s="86"/>
    </row>
    <row r="332" spans="1:22" s="85" customFormat="1" ht="12.75">
      <c r="A332" s="87"/>
      <c r="B332" s="102"/>
      <c r="D332" s="103"/>
      <c r="E332" s="86"/>
      <c r="F332" s="86"/>
      <c r="G332" s="83"/>
      <c r="H332" s="83"/>
      <c r="I332" s="83"/>
      <c r="J332" s="103"/>
      <c r="K332" s="86"/>
      <c r="L332" s="86"/>
      <c r="M332" s="83"/>
      <c r="N332" s="83"/>
      <c r="O332" s="83"/>
      <c r="P332" s="109"/>
      <c r="Q332" s="109"/>
      <c r="R332" s="83"/>
      <c r="S332" s="82"/>
      <c r="V332" s="86"/>
    </row>
    <row r="333" spans="1:22" s="85" customFormat="1" ht="12.75">
      <c r="A333" s="87"/>
      <c r="B333" s="102"/>
      <c r="D333" s="103"/>
      <c r="E333" s="86"/>
      <c r="F333" s="86"/>
      <c r="G333" s="83"/>
      <c r="H333" s="83"/>
      <c r="I333" s="83"/>
      <c r="J333" s="103"/>
      <c r="K333" s="86"/>
      <c r="L333" s="86"/>
      <c r="M333" s="83"/>
      <c r="N333" s="83"/>
      <c r="O333" s="83"/>
      <c r="P333" s="109"/>
      <c r="Q333" s="109"/>
      <c r="R333" s="83"/>
      <c r="S333" s="82"/>
      <c r="V333" s="86"/>
    </row>
    <row r="334" spans="1:22" s="85" customFormat="1" ht="12.75">
      <c r="A334" s="87"/>
      <c r="B334" s="102"/>
      <c r="D334" s="103"/>
      <c r="E334" s="86"/>
      <c r="F334" s="86"/>
      <c r="G334" s="83"/>
      <c r="H334" s="83"/>
      <c r="I334" s="83"/>
      <c r="J334" s="103"/>
      <c r="K334" s="86"/>
      <c r="L334" s="86"/>
      <c r="M334" s="83"/>
      <c r="N334" s="83"/>
      <c r="O334" s="83"/>
      <c r="P334" s="109"/>
      <c r="Q334" s="109"/>
      <c r="R334" s="83"/>
      <c r="S334" s="82"/>
      <c r="V334" s="86"/>
    </row>
    <row r="335" spans="1:22" s="85" customFormat="1" ht="12.75">
      <c r="A335" s="87"/>
      <c r="B335" s="102"/>
      <c r="D335" s="103"/>
      <c r="E335" s="86"/>
      <c r="F335" s="86"/>
      <c r="G335" s="83"/>
      <c r="H335" s="83"/>
      <c r="I335" s="83"/>
      <c r="J335" s="103"/>
      <c r="K335" s="86"/>
      <c r="L335" s="86"/>
      <c r="M335" s="83"/>
      <c r="N335" s="83"/>
      <c r="O335" s="83"/>
      <c r="P335" s="109"/>
      <c r="Q335" s="109"/>
      <c r="R335" s="83"/>
      <c r="S335" s="82"/>
      <c r="V335" s="86"/>
    </row>
    <row r="336" spans="1:22" s="85" customFormat="1" ht="12.75">
      <c r="A336" s="87"/>
      <c r="B336" s="102"/>
      <c r="D336" s="103"/>
      <c r="E336" s="86"/>
      <c r="F336" s="86"/>
      <c r="G336" s="83"/>
      <c r="H336" s="83"/>
      <c r="I336" s="83"/>
      <c r="J336" s="103"/>
      <c r="K336" s="86"/>
      <c r="L336" s="86"/>
      <c r="M336" s="83"/>
      <c r="N336" s="83"/>
      <c r="O336" s="83"/>
      <c r="P336" s="109"/>
      <c r="Q336" s="109"/>
      <c r="R336" s="83"/>
      <c r="S336" s="82"/>
      <c r="V336" s="86"/>
    </row>
    <row r="337" spans="1:22" s="85" customFormat="1" ht="12.75">
      <c r="A337" s="87"/>
      <c r="B337" s="102"/>
      <c r="D337" s="103"/>
      <c r="E337" s="86"/>
      <c r="F337" s="86"/>
      <c r="G337" s="83"/>
      <c r="H337" s="83"/>
      <c r="I337" s="83"/>
      <c r="J337" s="103"/>
      <c r="K337" s="86"/>
      <c r="L337" s="86"/>
      <c r="M337" s="83"/>
      <c r="N337" s="83"/>
      <c r="O337" s="83"/>
      <c r="P337" s="109"/>
      <c r="Q337" s="109"/>
      <c r="R337" s="83"/>
      <c r="S337" s="82"/>
      <c r="V337" s="86"/>
    </row>
    <row r="338" spans="1:22" s="85" customFormat="1" ht="12.75">
      <c r="A338" s="87"/>
      <c r="B338" s="102"/>
      <c r="D338" s="103"/>
      <c r="E338" s="86"/>
      <c r="F338" s="86"/>
      <c r="G338" s="83"/>
      <c r="H338" s="83"/>
      <c r="I338" s="83"/>
      <c r="J338" s="103"/>
      <c r="K338" s="86"/>
      <c r="L338" s="86"/>
      <c r="M338" s="83"/>
      <c r="N338" s="83"/>
      <c r="O338" s="83"/>
      <c r="P338" s="109"/>
      <c r="Q338" s="109"/>
      <c r="R338" s="83"/>
      <c r="S338" s="82"/>
      <c r="V338" s="86"/>
    </row>
    <row r="339" spans="1:22" s="85" customFormat="1" ht="12.75">
      <c r="A339" s="87"/>
      <c r="B339" s="102"/>
      <c r="D339" s="103"/>
      <c r="E339" s="86"/>
      <c r="F339" s="86"/>
      <c r="G339" s="83"/>
      <c r="H339" s="83"/>
      <c r="I339" s="83"/>
      <c r="J339" s="103"/>
      <c r="K339" s="86"/>
      <c r="L339" s="86"/>
      <c r="M339" s="83"/>
      <c r="N339" s="83"/>
      <c r="O339" s="83"/>
      <c r="P339" s="109"/>
      <c r="Q339" s="109"/>
      <c r="R339" s="83"/>
      <c r="S339" s="82"/>
      <c r="V339" s="86"/>
    </row>
    <row r="340" spans="1:22" s="85" customFormat="1" ht="12.75">
      <c r="A340" s="87"/>
      <c r="B340" s="102"/>
      <c r="D340" s="103"/>
      <c r="E340" s="86"/>
      <c r="F340" s="86"/>
      <c r="G340" s="83"/>
      <c r="H340" s="83"/>
      <c r="I340" s="83"/>
      <c r="J340" s="103"/>
      <c r="K340" s="86"/>
      <c r="L340" s="86"/>
      <c r="M340" s="83"/>
      <c r="N340" s="83"/>
      <c r="O340" s="83"/>
      <c r="P340" s="109"/>
      <c r="Q340" s="109"/>
      <c r="R340" s="83"/>
      <c r="S340" s="82"/>
      <c r="V340" s="86"/>
    </row>
    <row r="341" spans="1:22" s="85" customFormat="1" ht="12.75">
      <c r="A341" s="87"/>
      <c r="B341" s="102"/>
      <c r="D341" s="103"/>
      <c r="E341" s="86"/>
      <c r="F341" s="86"/>
      <c r="G341" s="83"/>
      <c r="H341" s="83"/>
      <c r="I341" s="83"/>
      <c r="J341" s="103"/>
      <c r="K341" s="86"/>
      <c r="L341" s="86"/>
      <c r="M341" s="83"/>
      <c r="N341" s="83"/>
      <c r="O341" s="83"/>
      <c r="P341" s="109"/>
      <c r="Q341" s="109"/>
      <c r="R341" s="83"/>
      <c r="S341" s="82"/>
      <c r="V341" s="86"/>
    </row>
    <row r="342" spans="1:22" s="85" customFormat="1" ht="12.75">
      <c r="A342" s="87"/>
      <c r="B342" s="102"/>
      <c r="D342" s="103"/>
      <c r="E342" s="86"/>
      <c r="F342" s="86"/>
      <c r="G342" s="83"/>
      <c r="H342" s="83"/>
      <c r="I342" s="83"/>
      <c r="J342" s="103"/>
      <c r="K342" s="86"/>
      <c r="L342" s="86"/>
      <c r="M342" s="83"/>
      <c r="N342" s="83"/>
      <c r="O342" s="83"/>
      <c r="P342" s="109"/>
      <c r="Q342" s="109"/>
      <c r="R342" s="83"/>
      <c r="S342" s="82"/>
      <c r="V342" s="86"/>
    </row>
    <row r="343" spans="1:22" s="85" customFormat="1" ht="12.75">
      <c r="A343" s="87"/>
      <c r="B343" s="102"/>
      <c r="D343" s="103"/>
      <c r="E343" s="86"/>
      <c r="F343" s="86"/>
      <c r="G343" s="83"/>
      <c r="H343" s="83"/>
      <c r="I343" s="83"/>
      <c r="J343" s="103"/>
      <c r="K343" s="86"/>
      <c r="L343" s="86"/>
      <c r="M343" s="83"/>
      <c r="N343" s="83"/>
      <c r="O343" s="83"/>
      <c r="P343" s="109"/>
      <c r="Q343" s="109"/>
      <c r="R343" s="83"/>
      <c r="S343" s="82"/>
      <c r="V343" s="86"/>
    </row>
    <row r="344" spans="1:22" s="85" customFormat="1" ht="12.75">
      <c r="A344" s="87"/>
      <c r="B344" s="102"/>
      <c r="D344" s="103"/>
      <c r="E344" s="86"/>
      <c r="F344" s="86"/>
      <c r="G344" s="83"/>
      <c r="H344" s="83"/>
      <c r="I344" s="83"/>
      <c r="J344" s="103"/>
      <c r="K344" s="86"/>
      <c r="L344" s="86"/>
      <c r="M344" s="83"/>
      <c r="N344" s="83"/>
      <c r="O344" s="83"/>
      <c r="P344" s="109"/>
      <c r="Q344" s="109"/>
      <c r="R344" s="83"/>
      <c r="S344" s="82"/>
      <c r="V344" s="86"/>
    </row>
    <row r="345" spans="1:22" s="85" customFormat="1" ht="12.75">
      <c r="A345" s="87"/>
      <c r="B345" s="102"/>
      <c r="D345" s="103"/>
      <c r="E345" s="86"/>
      <c r="F345" s="86"/>
      <c r="G345" s="83"/>
      <c r="H345" s="83"/>
      <c r="I345" s="83"/>
      <c r="J345" s="103"/>
      <c r="K345" s="86"/>
      <c r="L345" s="86"/>
      <c r="M345" s="83"/>
      <c r="N345" s="83"/>
      <c r="O345" s="83"/>
      <c r="P345" s="109"/>
      <c r="Q345" s="109"/>
      <c r="R345" s="83"/>
      <c r="S345" s="82"/>
      <c r="V345" s="86"/>
    </row>
    <row r="346" spans="1:22" s="85" customFormat="1" ht="12.75">
      <c r="A346" s="87"/>
      <c r="B346" s="102"/>
      <c r="D346" s="103"/>
      <c r="E346" s="86"/>
      <c r="F346" s="86"/>
      <c r="G346" s="83"/>
      <c r="H346" s="83"/>
      <c r="I346" s="83"/>
      <c r="J346" s="103"/>
      <c r="K346" s="86"/>
      <c r="L346" s="86"/>
      <c r="M346" s="83"/>
      <c r="N346" s="83"/>
      <c r="O346" s="83"/>
      <c r="P346" s="109"/>
      <c r="Q346" s="109"/>
      <c r="R346" s="83"/>
      <c r="S346" s="82"/>
      <c r="V346" s="86"/>
    </row>
    <row r="347" spans="1:22" s="85" customFormat="1" ht="12.75">
      <c r="A347" s="87"/>
      <c r="B347" s="102"/>
      <c r="D347" s="103"/>
      <c r="E347" s="86"/>
      <c r="F347" s="86"/>
      <c r="G347" s="83"/>
      <c r="H347" s="83"/>
      <c r="I347" s="83"/>
      <c r="J347" s="103"/>
      <c r="K347" s="86"/>
      <c r="L347" s="86"/>
      <c r="M347" s="83"/>
      <c r="N347" s="83"/>
      <c r="O347" s="83"/>
      <c r="P347" s="109"/>
      <c r="Q347" s="109"/>
      <c r="R347" s="83"/>
      <c r="S347" s="82"/>
      <c r="V347" s="86"/>
    </row>
    <row r="348" spans="1:22" s="85" customFormat="1" ht="12.75">
      <c r="A348" s="87"/>
      <c r="B348" s="102"/>
      <c r="D348" s="103"/>
      <c r="E348" s="86"/>
      <c r="F348" s="86"/>
      <c r="G348" s="83"/>
      <c r="H348" s="83"/>
      <c r="I348" s="83"/>
      <c r="J348" s="103"/>
      <c r="K348" s="86"/>
      <c r="L348" s="86"/>
      <c r="M348" s="83"/>
      <c r="N348" s="83"/>
      <c r="O348" s="83"/>
      <c r="P348" s="109"/>
      <c r="Q348" s="109"/>
      <c r="R348" s="83"/>
      <c r="S348" s="82"/>
      <c r="V348" s="86"/>
    </row>
    <row r="349" spans="1:22" s="85" customFormat="1" ht="12.75">
      <c r="A349" s="87"/>
      <c r="B349" s="102"/>
      <c r="D349" s="103"/>
      <c r="E349" s="86"/>
      <c r="F349" s="86"/>
      <c r="G349" s="83"/>
      <c r="H349" s="83"/>
      <c r="I349" s="83"/>
      <c r="J349" s="103"/>
      <c r="K349" s="86"/>
      <c r="L349" s="86"/>
      <c r="M349" s="83"/>
      <c r="N349" s="83"/>
      <c r="O349" s="83"/>
      <c r="P349" s="109"/>
      <c r="Q349" s="109"/>
      <c r="R349" s="83"/>
      <c r="S349" s="82"/>
      <c r="V349" s="86"/>
    </row>
    <row r="350" spans="1:22" s="85" customFormat="1" ht="12.75">
      <c r="A350" s="87"/>
      <c r="B350" s="102"/>
      <c r="D350" s="103"/>
      <c r="E350" s="86"/>
      <c r="F350" s="86"/>
      <c r="G350" s="83"/>
      <c r="H350" s="83"/>
      <c r="I350" s="83"/>
      <c r="J350" s="103"/>
      <c r="K350" s="86"/>
      <c r="L350" s="86"/>
      <c r="M350" s="83"/>
      <c r="N350" s="83"/>
      <c r="O350" s="83"/>
      <c r="P350" s="109"/>
      <c r="Q350" s="109"/>
      <c r="R350" s="83"/>
      <c r="S350" s="82"/>
      <c r="V350" s="86"/>
    </row>
    <row r="351" spans="1:22" s="85" customFormat="1" ht="12.75">
      <c r="A351" s="87"/>
      <c r="B351" s="102"/>
      <c r="D351" s="103"/>
      <c r="E351" s="86"/>
      <c r="F351" s="86"/>
      <c r="G351" s="83"/>
      <c r="H351" s="83"/>
      <c r="I351" s="83"/>
      <c r="J351" s="103"/>
      <c r="K351" s="86"/>
      <c r="L351" s="86"/>
      <c r="M351" s="83"/>
      <c r="N351" s="83"/>
      <c r="O351" s="83"/>
      <c r="P351" s="109"/>
      <c r="Q351" s="109"/>
      <c r="R351" s="83"/>
      <c r="S351" s="82"/>
      <c r="V351" s="86"/>
    </row>
    <row r="352" spans="1:22" s="85" customFormat="1" ht="12.75">
      <c r="A352" s="87"/>
      <c r="B352" s="102"/>
      <c r="D352" s="103"/>
      <c r="E352" s="86"/>
      <c r="F352" s="86"/>
      <c r="G352" s="83"/>
      <c r="H352" s="83"/>
      <c r="I352" s="83"/>
      <c r="J352" s="103"/>
      <c r="K352" s="86"/>
      <c r="L352" s="86"/>
      <c r="M352" s="83"/>
      <c r="N352" s="83"/>
      <c r="O352" s="83"/>
      <c r="P352" s="109"/>
      <c r="Q352" s="109"/>
      <c r="R352" s="83"/>
      <c r="S352" s="82"/>
      <c r="V352" s="86"/>
    </row>
    <row r="353" spans="1:22" s="85" customFormat="1" ht="12.75">
      <c r="A353" s="87"/>
      <c r="B353" s="102"/>
      <c r="D353" s="103"/>
      <c r="E353" s="86"/>
      <c r="F353" s="86"/>
      <c r="G353" s="83"/>
      <c r="H353" s="83"/>
      <c r="I353" s="83"/>
      <c r="J353" s="103"/>
      <c r="K353" s="86"/>
      <c r="L353" s="86"/>
      <c r="M353" s="83"/>
      <c r="N353" s="83"/>
      <c r="O353" s="83"/>
      <c r="P353" s="109"/>
      <c r="Q353" s="109"/>
      <c r="R353" s="83"/>
      <c r="S353" s="82"/>
      <c r="V353" s="86"/>
    </row>
    <row r="354" spans="1:22" s="85" customFormat="1" ht="12.75">
      <c r="A354" s="87"/>
      <c r="B354" s="102"/>
      <c r="D354" s="103"/>
      <c r="E354" s="86"/>
      <c r="F354" s="86"/>
      <c r="G354" s="83"/>
      <c r="H354" s="83"/>
      <c r="I354" s="83"/>
      <c r="J354" s="103"/>
      <c r="K354" s="86"/>
      <c r="L354" s="86"/>
      <c r="M354" s="83"/>
      <c r="N354" s="83"/>
      <c r="O354" s="83"/>
      <c r="P354" s="109"/>
      <c r="Q354" s="109"/>
      <c r="R354" s="83"/>
      <c r="S354" s="82"/>
      <c r="V354" s="86"/>
    </row>
    <row r="355" spans="1:22" s="85" customFormat="1" ht="12.75">
      <c r="A355" s="87"/>
      <c r="B355" s="102"/>
      <c r="D355" s="103"/>
      <c r="E355" s="86"/>
      <c r="F355" s="86"/>
      <c r="G355" s="83"/>
      <c r="H355" s="83"/>
      <c r="I355" s="83"/>
      <c r="J355" s="103"/>
      <c r="K355" s="86"/>
      <c r="L355" s="86"/>
      <c r="M355" s="83"/>
      <c r="N355" s="83"/>
      <c r="O355" s="83"/>
      <c r="P355" s="109"/>
      <c r="Q355" s="109"/>
      <c r="R355" s="83"/>
      <c r="S355" s="82"/>
      <c r="V355" s="86"/>
    </row>
    <row r="356" spans="1:22" s="85" customFormat="1" ht="12.75">
      <c r="A356" s="87"/>
      <c r="B356" s="102"/>
      <c r="D356" s="103"/>
      <c r="E356" s="86"/>
      <c r="F356" s="86"/>
      <c r="G356" s="83"/>
      <c r="H356" s="83"/>
      <c r="I356" s="83"/>
      <c r="J356" s="103"/>
      <c r="K356" s="86"/>
      <c r="L356" s="86"/>
      <c r="M356" s="83"/>
      <c r="N356" s="83"/>
      <c r="O356" s="83"/>
      <c r="P356" s="109"/>
      <c r="Q356" s="109"/>
      <c r="R356" s="83"/>
      <c r="S356" s="82"/>
      <c r="V356" s="86"/>
    </row>
    <row r="357" spans="1:22" s="85" customFormat="1" ht="12.75">
      <c r="A357" s="87"/>
      <c r="B357" s="102"/>
      <c r="D357" s="103"/>
      <c r="E357" s="86"/>
      <c r="F357" s="86"/>
      <c r="G357" s="83"/>
      <c r="H357" s="83"/>
      <c r="I357" s="83"/>
      <c r="J357" s="103"/>
      <c r="K357" s="86"/>
      <c r="L357" s="86"/>
      <c r="M357" s="83"/>
      <c r="N357" s="83"/>
      <c r="O357" s="83"/>
      <c r="P357" s="109"/>
      <c r="Q357" s="109"/>
      <c r="R357" s="83"/>
      <c r="S357" s="82"/>
      <c r="V357" s="86"/>
    </row>
    <row r="358" spans="1:22" s="85" customFormat="1" ht="12.75">
      <c r="A358" s="87"/>
      <c r="B358" s="102"/>
      <c r="D358" s="103"/>
      <c r="E358" s="86"/>
      <c r="F358" s="86"/>
      <c r="G358" s="83"/>
      <c r="H358" s="83"/>
      <c r="I358" s="83"/>
      <c r="J358" s="103"/>
      <c r="K358" s="86"/>
      <c r="L358" s="86"/>
      <c r="M358" s="83"/>
      <c r="N358" s="83"/>
      <c r="O358" s="83"/>
      <c r="P358" s="109"/>
      <c r="Q358" s="109"/>
      <c r="R358" s="83"/>
      <c r="S358" s="82"/>
      <c r="V358" s="86"/>
    </row>
    <row r="359" spans="1:22" s="85" customFormat="1" ht="12.75">
      <c r="A359" s="87"/>
      <c r="B359" s="102"/>
      <c r="D359" s="103"/>
      <c r="E359" s="86"/>
      <c r="F359" s="86"/>
      <c r="G359" s="83"/>
      <c r="H359" s="83"/>
      <c r="I359" s="83"/>
      <c r="J359" s="103"/>
      <c r="K359" s="86"/>
      <c r="L359" s="86"/>
      <c r="M359" s="83"/>
      <c r="N359" s="83"/>
      <c r="O359" s="83"/>
      <c r="P359" s="109"/>
      <c r="Q359" s="109"/>
      <c r="R359" s="83"/>
      <c r="S359" s="82"/>
      <c r="V359" s="86"/>
    </row>
    <row r="360" spans="1:22" s="85" customFormat="1" ht="12.75">
      <c r="A360" s="87"/>
      <c r="B360" s="102"/>
      <c r="D360" s="103"/>
      <c r="E360" s="86"/>
      <c r="F360" s="86"/>
      <c r="G360" s="83"/>
      <c r="H360" s="83"/>
      <c r="I360" s="83"/>
      <c r="J360" s="103"/>
      <c r="K360" s="86"/>
      <c r="L360" s="86"/>
      <c r="M360" s="83"/>
      <c r="N360" s="83"/>
      <c r="O360" s="83"/>
      <c r="P360" s="109"/>
      <c r="Q360" s="109"/>
      <c r="R360" s="83"/>
      <c r="S360" s="82"/>
      <c r="V360" s="86"/>
    </row>
    <row r="361" spans="1:22" s="85" customFormat="1" ht="12.75">
      <c r="A361" s="87"/>
      <c r="B361" s="102"/>
      <c r="D361" s="103"/>
      <c r="E361" s="86"/>
      <c r="F361" s="86"/>
      <c r="G361" s="83"/>
      <c r="H361" s="83"/>
      <c r="I361" s="83"/>
      <c r="J361" s="103"/>
      <c r="K361" s="86"/>
      <c r="L361" s="86"/>
      <c r="M361" s="83"/>
      <c r="N361" s="83"/>
      <c r="O361" s="83"/>
      <c r="P361" s="109"/>
      <c r="Q361" s="109"/>
      <c r="R361" s="83"/>
      <c r="S361" s="82"/>
      <c r="V361" s="86"/>
    </row>
    <row r="362" spans="1:22" s="85" customFormat="1" ht="12.75">
      <c r="A362" s="87"/>
      <c r="B362" s="102"/>
      <c r="D362" s="103"/>
      <c r="E362" s="86"/>
      <c r="F362" s="86"/>
      <c r="G362" s="83"/>
      <c r="H362" s="83"/>
      <c r="I362" s="83"/>
      <c r="J362" s="103"/>
      <c r="K362" s="86"/>
      <c r="L362" s="86"/>
      <c r="M362" s="83"/>
      <c r="N362" s="83"/>
      <c r="O362" s="83"/>
      <c r="P362" s="109"/>
      <c r="Q362" s="109"/>
      <c r="R362" s="83"/>
      <c r="S362" s="82"/>
      <c r="V362" s="86"/>
    </row>
    <row r="363" spans="1:22" s="85" customFormat="1" ht="12.75">
      <c r="A363" s="87"/>
      <c r="B363" s="102"/>
      <c r="D363" s="103"/>
      <c r="E363" s="86"/>
      <c r="F363" s="86"/>
      <c r="G363" s="83"/>
      <c r="H363" s="83"/>
      <c r="I363" s="83"/>
      <c r="J363" s="103"/>
      <c r="K363" s="86"/>
      <c r="L363" s="86"/>
      <c r="M363" s="83"/>
      <c r="N363" s="83"/>
      <c r="O363" s="83"/>
      <c r="P363" s="109"/>
      <c r="Q363" s="109"/>
      <c r="R363" s="83"/>
      <c r="S363" s="82"/>
      <c r="V363" s="86"/>
    </row>
    <row r="364" spans="1:22" s="85" customFormat="1" ht="12.75">
      <c r="A364" s="87"/>
      <c r="B364" s="102"/>
      <c r="D364" s="103"/>
      <c r="E364" s="86"/>
      <c r="F364" s="86"/>
      <c r="G364" s="83"/>
      <c r="H364" s="83"/>
      <c r="I364" s="83"/>
      <c r="J364" s="103"/>
      <c r="K364" s="86"/>
      <c r="L364" s="86"/>
      <c r="M364" s="83"/>
      <c r="N364" s="83"/>
      <c r="O364" s="83"/>
      <c r="P364" s="109"/>
      <c r="Q364" s="109"/>
      <c r="R364" s="83"/>
      <c r="S364" s="82"/>
      <c r="V364" s="86"/>
    </row>
    <row r="365" spans="1:22" s="85" customFormat="1" ht="12.75">
      <c r="A365" s="87"/>
      <c r="B365" s="102"/>
      <c r="D365" s="103"/>
      <c r="E365" s="86"/>
      <c r="F365" s="86"/>
      <c r="G365" s="83"/>
      <c r="H365" s="83"/>
      <c r="I365" s="83"/>
      <c r="J365" s="103"/>
      <c r="K365" s="86"/>
      <c r="L365" s="86"/>
      <c r="M365" s="83"/>
      <c r="N365" s="83"/>
      <c r="O365" s="83"/>
      <c r="P365" s="109"/>
      <c r="Q365" s="109"/>
      <c r="R365" s="83"/>
      <c r="S365" s="82"/>
      <c r="V365" s="86"/>
    </row>
    <row r="366" spans="1:22" s="85" customFormat="1" ht="12.75">
      <c r="A366" s="87"/>
      <c r="B366" s="102"/>
      <c r="D366" s="103"/>
      <c r="E366" s="86"/>
      <c r="F366" s="86"/>
      <c r="G366" s="83"/>
      <c r="H366" s="83"/>
      <c r="I366" s="83"/>
      <c r="J366" s="103"/>
      <c r="K366" s="86"/>
      <c r="L366" s="86"/>
      <c r="M366" s="83"/>
      <c r="N366" s="83"/>
      <c r="O366" s="83"/>
      <c r="P366" s="109"/>
      <c r="Q366" s="109"/>
      <c r="R366" s="83"/>
      <c r="S366" s="82"/>
      <c r="V366" s="86"/>
    </row>
    <row r="367" spans="1:22" s="85" customFormat="1" ht="12.75">
      <c r="A367" s="87"/>
      <c r="B367" s="102"/>
      <c r="D367" s="103"/>
      <c r="E367" s="86"/>
      <c r="F367" s="86"/>
      <c r="G367" s="83"/>
      <c r="H367" s="83"/>
      <c r="I367" s="83"/>
      <c r="J367" s="103"/>
      <c r="K367" s="86"/>
      <c r="L367" s="86"/>
      <c r="M367" s="83"/>
      <c r="N367" s="83"/>
      <c r="O367" s="83"/>
      <c r="P367" s="109"/>
      <c r="Q367" s="109"/>
      <c r="R367" s="83"/>
      <c r="S367" s="82"/>
      <c r="V367" s="86"/>
    </row>
    <row r="368" spans="1:22" s="85" customFormat="1" ht="12.75">
      <c r="A368" s="87"/>
      <c r="B368" s="102"/>
      <c r="D368" s="103"/>
      <c r="E368" s="86"/>
      <c r="F368" s="86"/>
      <c r="G368" s="83"/>
      <c r="H368" s="83"/>
      <c r="I368" s="83"/>
      <c r="J368" s="103"/>
      <c r="K368" s="86"/>
      <c r="L368" s="86"/>
      <c r="M368" s="83"/>
      <c r="N368" s="83"/>
      <c r="O368" s="83"/>
      <c r="P368" s="109"/>
      <c r="Q368" s="109"/>
      <c r="R368" s="83"/>
      <c r="S368" s="82"/>
      <c r="V368" s="86"/>
    </row>
    <row r="369" spans="1:22" s="85" customFormat="1" ht="12.75">
      <c r="A369" s="87"/>
      <c r="B369" s="102"/>
      <c r="D369" s="103"/>
      <c r="E369" s="86"/>
      <c r="F369" s="86"/>
      <c r="G369" s="83"/>
      <c r="H369" s="83"/>
      <c r="I369" s="83"/>
      <c r="J369" s="103"/>
      <c r="K369" s="86"/>
      <c r="L369" s="86"/>
      <c r="M369" s="83"/>
      <c r="N369" s="83"/>
      <c r="O369" s="83"/>
      <c r="P369" s="109"/>
      <c r="Q369" s="109"/>
      <c r="R369" s="83"/>
      <c r="S369" s="82"/>
      <c r="V369" s="86"/>
    </row>
    <row r="370" spans="1:22" s="85" customFormat="1" ht="12.75">
      <c r="A370" s="87"/>
      <c r="B370" s="102"/>
      <c r="D370" s="103"/>
      <c r="E370" s="86"/>
      <c r="F370" s="86"/>
      <c r="G370" s="83"/>
      <c r="H370" s="83"/>
      <c r="I370" s="83"/>
      <c r="J370" s="103"/>
      <c r="K370" s="86"/>
      <c r="L370" s="86"/>
      <c r="M370" s="83"/>
      <c r="N370" s="83"/>
      <c r="O370" s="83"/>
      <c r="P370" s="109"/>
      <c r="Q370" s="109"/>
      <c r="R370" s="83"/>
      <c r="S370" s="82"/>
      <c r="V370" s="86"/>
    </row>
    <row r="371" spans="1:22" s="85" customFormat="1" ht="12.75">
      <c r="A371" s="87"/>
      <c r="B371" s="102"/>
      <c r="D371" s="103"/>
      <c r="E371" s="86"/>
      <c r="F371" s="86"/>
      <c r="G371" s="83"/>
      <c r="H371" s="83"/>
      <c r="I371" s="83"/>
      <c r="J371" s="103"/>
      <c r="K371" s="86"/>
      <c r="L371" s="86"/>
      <c r="M371" s="83"/>
      <c r="N371" s="83"/>
      <c r="O371" s="83"/>
      <c r="P371" s="109"/>
      <c r="Q371" s="109"/>
      <c r="R371" s="83"/>
      <c r="S371" s="82"/>
      <c r="V371" s="86"/>
    </row>
    <row r="372" spans="1:22" s="85" customFormat="1" ht="12.75">
      <c r="A372" s="87"/>
      <c r="B372" s="102"/>
      <c r="D372" s="103"/>
      <c r="E372" s="86"/>
      <c r="F372" s="86"/>
      <c r="G372" s="83"/>
      <c r="H372" s="83"/>
      <c r="I372" s="83"/>
      <c r="J372" s="103"/>
      <c r="K372" s="86"/>
      <c r="L372" s="86"/>
      <c r="M372" s="83"/>
      <c r="N372" s="83"/>
      <c r="O372" s="83"/>
      <c r="P372" s="109"/>
      <c r="Q372" s="109"/>
      <c r="R372" s="83"/>
      <c r="S372" s="82"/>
      <c r="V372" s="86"/>
    </row>
    <row r="373" spans="1:22" s="85" customFormat="1" ht="12.75">
      <c r="A373" s="87"/>
      <c r="B373" s="102"/>
      <c r="D373" s="103"/>
      <c r="E373" s="86"/>
      <c r="F373" s="86"/>
      <c r="G373" s="83"/>
      <c r="H373" s="83"/>
      <c r="I373" s="83"/>
      <c r="J373" s="103"/>
      <c r="K373" s="86"/>
      <c r="L373" s="86"/>
      <c r="M373" s="83"/>
      <c r="N373" s="83"/>
      <c r="O373" s="83"/>
      <c r="P373" s="109"/>
      <c r="Q373" s="109"/>
      <c r="R373" s="83"/>
      <c r="S373" s="82"/>
      <c r="V373" s="86"/>
    </row>
    <row r="374" spans="1:22" s="85" customFormat="1" ht="12.75">
      <c r="A374" s="87"/>
      <c r="B374" s="102"/>
      <c r="D374" s="103"/>
      <c r="E374" s="86"/>
      <c r="F374" s="86"/>
      <c r="G374" s="83"/>
      <c r="H374" s="83"/>
      <c r="I374" s="83"/>
      <c r="J374" s="103"/>
      <c r="K374" s="86"/>
      <c r="L374" s="86"/>
      <c r="M374" s="83"/>
      <c r="N374" s="83"/>
      <c r="O374" s="83"/>
      <c r="P374" s="109"/>
      <c r="Q374" s="109"/>
      <c r="R374" s="83"/>
      <c r="S374" s="82"/>
      <c r="V374" s="86"/>
    </row>
    <row r="375" spans="1:22" s="85" customFormat="1" ht="12.75">
      <c r="A375" s="87"/>
      <c r="B375" s="102"/>
      <c r="D375" s="103"/>
      <c r="E375" s="86"/>
      <c r="F375" s="86"/>
      <c r="G375" s="83"/>
      <c r="H375" s="83"/>
      <c r="I375" s="83"/>
      <c r="J375" s="103"/>
      <c r="K375" s="86"/>
      <c r="L375" s="86"/>
      <c r="M375" s="83"/>
      <c r="N375" s="83"/>
      <c r="O375" s="83"/>
      <c r="P375" s="109"/>
      <c r="Q375" s="109"/>
      <c r="R375" s="83"/>
      <c r="S375" s="82"/>
      <c r="V375" s="86"/>
    </row>
    <row r="376" spans="1:22" s="85" customFormat="1" ht="12.75">
      <c r="A376" s="87"/>
      <c r="B376" s="102"/>
      <c r="D376" s="103"/>
      <c r="E376" s="86"/>
      <c r="F376" s="86"/>
      <c r="G376" s="83"/>
      <c r="H376" s="83"/>
      <c r="I376" s="83"/>
      <c r="J376" s="103"/>
      <c r="K376" s="86"/>
      <c r="L376" s="86"/>
      <c r="M376" s="83"/>
      <c r="N376" s="83"/>
      <c r="O376" s="83"/>
      <c r="P376" s="109"/>
      <c r="Q376" s="109"/>
      <c r="R376" s="83"/>
      <c r="S376" s="82"/>
      <c r="V376" s="86"/>
    </row>
    <row r="377" spans="1:22" s="85" customFormat="1" ht="12.75">
      <c r="A377" s="87"/>
      <c r="B377" s="102"/>
      <c r="D377" s="103"/>
      <c r="E377" s="86"/>
      <c r="F377" s="86"/>
      <c r="G377" s="83"/>
      <c r="H377" s="83"/>
      <c r="I377" s="83"/>
      <c r="J377" s="103"/>
      <c r="K377" s="86"/>
      <c r="L377" s="86"/>
      <c r="M377" s="83"/>
      <c r="N377" s="83"/>
      <c r="O377" s="83"/>
      <c r="P377" s="109"/>
      <c r="Q377" s="109"/>
      <c r="R377" s="83"/>
      <c r="S377" s="82"/>
      <c r="V377" s="86"/>
    </row>
    <row r="378" spans="1:22" s="85" customFormat="1" ht="12.75">
      <c r="A378" s="87"/>
      <c r="B378" s="102"/>
      <c r="D378" s="103"/>
      <c r="E378" s="86"/>
      <c r="F378" s="86"/>
      <c r="G378" s="83"/>
      <c r="H378" s="83"/>
      <c r="I378" s="83"/>
      <c r="J378" s="103"/>
      <c r="K378" s="86"/>
      <c r="L378" s="86"/>
      <c r="M378" s="83"/>
      <c r="N378" s="83"/>
      <c r="O378" s="83"/>
      <c r="P378" s="109"/>
      <c r="Q378" s="109"/>
      <c r="R378" s="83"/>
      <c r="S378" s="82"/>
      <c r="V378" s="86"/>
    </row>
    <row r="379" spans="1:22" s="85" customFormat="1" ht="12.75">
      <c r="A379" s="87"/>
      <c r="B379" s="102"/>
      <c r="D379" s="103"/>
      <c r="E379" s="86"/>
      <c r="F379" s="86"/>
      <c r="G379" s="83"/>
      <c r="H379" s="83"/>
      <c r="I379" s="83"/>
      <c r="J379" s="103"/>
      <c r="K379" s="86"/>
      <c r="L379" s="86"/>
      <c r="M379" s="83"/>
      <c r="N379" s="83"/>
      <c r="O379" s="83"/>
      <c r="P379" s="109"/>
      <c r="Q379" s="109"/>
      <c r="R379" s="83"/>
      <c r="S379" s="82"/>
      <c r="V379" s="86"/>
    </row>
    <row r="380" spans="1:22" s="85" customFormat="1" ht="12.75">
      <c r="A380" s="87"/>
      <c r="B380" s="102"/>
      <c r="D380" s="103"/>
      <c r="E380" s="86"/>
      <c r="F380" s="86"/>
      <c r="G380" s="83"/>
      <c r="H380" s="83"/>
      <c r="I380" s="83"/>
      <c r="J380" s="103"/>
      <c r="K380" s="86"/>
      <c r="L380" s="86"/>
      <c r="M380" s="83"/>
      <c r="N380" s="83"/>
      <c r="O380" s="83"/>
      <c r="P380" s="109"/>
      <c r="Q380" s="109"/>
      <c r="R380" s="83"/>
      <c r="S380" s="82"/>
      <c r="V380" s="86"/>
    </row>
    <row r="381" spans="1:22" s="85" customFormat="1" ht="12.75">
      <c r="A381" s="87"/>
      <c r="B381" s="102"/>
      <c r="D381" s="103"/>
      <c r="E381" s="86"/>
      <c r="F381" s="86"/>
      <c r="G381" s="83"/>
      <c r="H381" s="83"/>
      <c r="I381" s="83"/>
      <c r="J381" s="103"/>
      <c r="K381" s="86"/>
      <c r="L381" s="86"/>
      <c r="M381" s="83"/>
      <c r="N381" s="83"/>
      <c r="O381" s="83"/>
      <c r="P381" s="109"/>
      <c r="Q381" s="109"/>
      <c r="R381" s="83"/>
      <c r="S381" s="82"/>
      <c r="V381" s="86"/>
    </row>
    <row r="382" spans="1:22" s="85" customFormat="1" ht="12.75">
      <c r="A382" s="87"/>
      <c r="B382" s="102"/>
      <c r="D382" s="103"/>
      <c r="E382" s="86"/>
      <c r="F382" s="86"/>
      <c r="G382" s="83"/>
      <c r="H382" s="83"/>
      <c r="I382" s="83"/>
      <c r="J382" s="103"/>
      <c r="K382" s="86"/>
      <c r="L382" s="86"/>
      <c r="M382" s="83"/>
      <c r="N382" s="83"/>
      <c r="O382" s="83"/>
      <c r="P382" s="109"/>
      <c r="Q382" s="109"/>
      <c r="R382" s="83"/>
      <c r="S382" s="82"/>
      <c r="V382" s="86"/>
    </row>
    <row r="383" spans="1:22" s="85" customFormat="1" ht="12.75">
      <c r="A383" s="87"/>
      <c r="B383" s="102"/>
      <c r="D383" s="103"/>
      <c r="E383" s="86"/>
      <c r="F383" s="86"/>
      <c r="G383" s="83"/>
      <c r="H383" s="83"/>
      <c r="I383" s="83"/>
      <c r="J383" s="103"/>
      <c r="K383" s="86"/>
      <c r="L383" s="86"/>
      <c r="M383" s="83"/>
      <c r="N383" s="83"/>
      <c r="O383" s="83"/>
      <c r="P383" s="109"/>
      <c r="Q383" s="109"/>
      <c r="R383" s="83"/>
      <c r="S383" s="82"/>
      <c r="V383" s="86"/>
    </row>
    <row r="384" spans="1:22" s="85" customFormat="1" ht="12.75">
      <c r="A384" s="87"/>
      <c r="B384" s="102"/>
      <c r="D384" s="103"/>
      <c r="E384" s="86"/>
      <c r="F384" s="86"/>
      <c r="G384" s="83"/>
      <c r="H384" s="83"/>
      <c r="I384" s="83"/>
      <c r="J384" s="103"/>
      <c r="K384" s="86"/>
      <c r="L384" s="86"/>
      <c r="M384" s="83"/>
      <c r="N384" s="83"/>
      <c r="O384" s="83"/>
      <c r="P384" s="109"/>
      <c r="Q384" s="109"/>
      <c r="R384" s="83"/>
      <c r="S384" s="82"/>
      <c r="V384" s="86"/>
    </row>
    <row r="385" spans="1:22" s="85" customFormat="1" ht="12.75">
      <c r="A385" s="87"/>
      <c r="B385" s="102"/>
      <c r="D385" s="103"/>
      <c r="E385" s="86"/>
      <c r="F385" s="86"/>
      <c r="G385" s="83"/>
      <c r="H385" s="83"/>
      <c r="I385" s="83"/>
      <c r="J385" s="103"/>
      <c r="K385" s="86"/>
      <c r="L385" s="86"/>
      <c r="M385" s="83"/>
      <c r="N385" s="83"/>
      <c r="O385" s="83"/>
      <c r="P385" s="109"/>
      <c r="Q385" s="109"/>
      <c r="R385" s="83"/>
      <c r="S385" s="82"/>
      <c r="V385" s="86"/>
    </row>
    <row r="386" spans="1:22" s="85" customFormat="1" ht="12.75">
      <c r="A386" s="87"/>
      <c r="B386" s="102"/>
      <c r="D386" s="103"/>
      <c r="E386" s="86"/>
      <c r="F386" s="86"/>
      <c r="G386" s="83"/>
      <c r="H386" s="83"/>
      <c r="I386" s="83"/>
      <c r="J386" s="103"/>
      <c r="K386" s="86"/>
      <c r="L386" s="86"/>
      <c r="M386" s="83"/>
      <c r="N386" s="83"/>
      <c r="O386" s="83"/>
      <c r="P386" s="109"/>
      <c r="Q386" s="109"/>
      <c r="R386" s="83"/>
      <c r="S386" s="82"/>
      <c r="V386" s="86"/>
    </row>
    <row r="387" spans="1:22" s="85" customFormat="1" ht="12.75">
      <c r="A387" s="87"/>
      <c r="B387" s="102"/>
      <c r="D387" s="103"/>
      <c r="E387" s="86"/>
      <c r="F387" s="86"/>
      <c r="G387" s="83"/>
      <c r="H387" s="83"/>
      <c r="I387" s="83"/>
      <c r="J387" s="103"/>
      <c r="K387" s="86"/>
      <c r="L387" s="86"/>
      <c r="M387" s="83"/>
      <c r="N387" s="83"/>
      <c r="O387" s="83"/>
      <c r="P387" s="109"/>
      <c r="Q387" s="109"/>
      <c r="R387" s="83"/>
      <c r="S387" s="82"/>
      <c r="V387" s="86"/>
    </row>
    <row r="388" spans="1:22" s="85" customFormat="1" ht="12.75">
      <c r="A388" s="87"/>
      <c r="B388" s="102"/>
      <c r="D388" s="103"/>
      <c r="E388" s="86"/>
      <c r="F388" s="86"/>
      <c r="G388" s="83"/>
      <c r="H388" s="83"/>
      <c r="I388" s="83"/>
      <c r="J388" s="103"/>
      <c r="K388" s="86"/>
      <c r="L388" s="86"/>
      <c r="M388" s="83"/>
      <c r="N388" s="83"/>
      <c r="O388" s="83"/>
      <c r="P388" s="109"/>
      <c r="Q388" s="109"/>
      <c r="R388" s="83"/>
      <c r="S388" s="82"/>
      <c r="V388" s="86"/>
    </row>
    <row r="389" spans="1:22" s="85" customFormat="1" ht="12.75">
      <c r="A389" s="87"/>
      <c r="B389" s="102"/>
      <c r="D389" s="103"/>
      <c r="E389" s="86"/>
      <c r="F389" s="86"/>
      <c r="G389" s="83"/>
      <c r="H389" s="83"/>
      <c r="I389" s="83"/>
      <c r="J389" s="103"/>
      <c r="K389" s="86"/>
      <c r="L389" s="86"/>
      <c r="M389" s="83"/>
      <c r="N389" s="83"/>
      <c r="O389" s="83"/>
      <c r="P389" s="109"/>
      <c r="Q389" s="109"/>
      <c r="R389" s="83"/>
      <c r="S389" s="82"/>
      <c r="V389" s="86"/>
    </row>
    <row r="390" spans="1:22" s="85" customFormat="1" ht="12.75">
      <c r="A390" s="87"/>
      <c r="B390" s="102"/>
      <c r="D390" s="103"/>
      <c r="E390" s="86"/>
      <c r="F390" s="86"/>
      <c r="G390" s="83"/>
      <c r="H390" s="83"/>
      <c r="I390" s="83"/>
      <c r="J390" s="103"/>
      <c r="K390" s="86"/>
      <c r="L390" s="86"/>
      <c r="M390" s="83"/>
      <c r="N390" s="83"/>
      <c r="O390" s="83"/>
      <c r="P390" s="109"/>
      <c r="Q390" s="109"/>
      <c r="R390" s="83"/>
      <c r="S390" s="82"/>
      <c r="V390" s="86"/>
    </row>
    <row r="391" spans="1:22" s="85" customFormat="1" ht="12.75">
      <c r="A391" s="87"/>
      <c r="B391" s="102"/>
      <c r="D391" s="103"/>
      <c r="E391" s="86"/>
      <c r="F391" s="86"/>
      <c r="G391" s="83"/>
      <c r="H391" s="83"/>
      <c r="I391" s="83"/>
      <c r="J391" s="103"/>
      <c r="K391" s="86"/>
      <c r="L391" s="86"/>
      <c r="M391" s="83"/>
      <c r="N391" s="83"/>
      <c r="O391" s="83"/>
      <c r="P391" s="109"/>
      <c r="Q391" s="109"/>
      <c r="R391" s="83"/>
      <c r="S391" s="82"/>
      <c r="V391" s="86"/>
    </row>
    <row r="392" spans="1:22" s="85" customFormat="1" ht="12.75">
      <c r="A392" s="87"/>
      <c r="B392" s="102"/>
      <c r="D392" s="103"/>
      <c r="E392" s="86"/>
      <c r="F392" s="86"/>
      <c r="G392" s="83"/>
      <c r="H392" s="83"/>
      <c r="I392" s="83"/>
      <c r="J392" s="103"/>
      <c r="K392" s="86"/>
      <c r="L392" s="86"/>
      <c r="M392" s="83"/>
      <c r="N392" s="83"/>
      <c r="O392" s="83"/>
      <c r="P392" s="109"/>
      <c r="Q392" s="109"/>
      <c r="R392" s="83"/>
      <c r="S392" s="82"/>
      <c r="V392" s="86"/>
    </row>
    <row r="393" spans="1:22" s="85" customFormat="1" ht="12.75">
      <c r="A393" s="87"/>
      <c r="B393" s="102"/>
      <c r="D393" s="103"/>
      <c r="E393" s="86"/>
      <c r="F393" s="86"/>
      <c r="G393" s="83"/>
      <c r="H393" s="83"/>
      <c r="I393" s="83"/>
      <c r="J393" s="103"/>
      <c r="K393" s="86"/>
      <c r="L393" s="86"/>
      <c r="M393" s="83"/>
      <c r="N393" s="83"/>
      <c r="O393" s="83"/>
      <c r="P393" s="109"/>
      <c r="Q393" s="109"/>
      <c r="R393" s="83"/>
      <c r="S393" s="82"/>
      <c r="V393" s="86"/>
    </row>
    <row r="394" spans="1:22" s="85" customFormat="1" ht="12.75">
      <c r="A394" s="87"/>
      <c r="B394" s="102"/>
      <c r="D394" s="103"/>
      <c r="E394" s="86"/>
      <c r="F394" s="86"/>
      <c r="G394" s="83"/>
      <c r="H394" s="83"/>
      <c r="I394" s="83"/>
      <c r="J394" s="103"/>
      <c r="K394" s="86"/>
      <c r="L394" s="86"/>
      <c r="M394" s="83"/>
      <c r="N394" s="83"/>
      <c r="O394" s="83"/>
      <c r="P394" s="109"/>
      <c r="Q394" s="109"/>
      <c r="R394" s="83"/>
      <c r="S394" s="82"/>
      <c r="V394" s="86"/>
    </row>
    <row r="395" spans="1:22" s="85" customFormat="1" ht="12.75">
      <c r="A395" s="87"/>
      <c r="B395" s="102"/>
      <c r="D395" s="103"/>
      <c r="E395" s="86"/>
      <c r="F395" s="86"/>
      <c r="G395" s="83"/>
      <c r="H395" s="83"/>
      <c r="I395" s="83"/>
      <c r="J395" s="103"/>
      <c r="K395" s="86"/>
      <c r="L395" s="86"/>
      <c r="M395" s="83"/>
      <c r="N395" s="83"/>
      <c r="O395" s="83"/>
      <c r="P395" s="109"/>
      <c r="Q395" s="109"/>
      <c r="R395" s="83"/>
      <c r="S395" s="82"/>
      <c r="V395" s="86"/>
    </row>
    <row r="396" spans="1:22" s="85" customFormat="1" ht="12.75">
      <c r="A396" s="87"/>
      <c r="B396" s="102"/>
      <c r="D396" s="103"/>
      <c r="E396" s="86"/>
      <c r="F396" s="86"/>
      <c r="G396" s="83"/>
      <c r="H396" s="83"/>
      <c r="I396" s="83"/>
      <c r="J396" s="103"/>
      <c r="K396" s="86"/>
      <c r="L396" s="86"/>
      <c r="M396" s="83"/>
      <c r="N396" s="83"/>
      <c r="O396" s="83"/>
      <c r="P396" s="109"/>
      <c r="Q396" s="109"/>
      <c r="R396" s="83"/>
      <c r="S396" s="82"/>
      <c r="V396" s="86"/>
    </row>
  </sheetData>
  <sheetProtection/>
  <mergeCells count="9">
    <mergeCell ref="A1:S1"/>
    <mergeCell ref="A114:B114"/>
    <mergeCell ref="A115:B115"/>
    <mergeCell ref="A3:A4"/>
    <mergeCell ref="B3:B4"/>
    <mergeCell ref="C3:C4"/>
    <mergeCell ref="D3:I3"/>
    <mergeCell ref="J3:O3"/>
    <mergeCell ref="P3:S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48"/>
  <sheetViews>
    <sheetView showZeros="0" view="pageBreakPreview" zoomScaleSheetLayoutView="100" zoomScalePageLayoutView="0" workbookViewId="0" topLeftCell="A56">
      <selection activeCell="S69" sqref="S69"/>
    </sheetView>
  </sheetViews>
  <sheetFormatPr defaultColWidth="9.140625" defaultRowHeight="12.75"/>
  <cols>
    <col min="1" max="1" width="5.28125" style="106" customWidth="1"/>
    <col min="2" max="2" width="58.28125" style="107" customWidth="1"/>
    <col min="3" max="3" width="6.421875" style="82" customWidth="1"/>
    <col min="4" max="4" width="12.7109375" style="108" customWidth="1"/>
    <col min="5" max="5" width="12.7109375" style="83" hidden="1" customWidth="1"/>
    <col min="6" max="9" width="12.7109375" style="83" customWidth="1"/>
    <col min="10" max="10" width="12.7109375" style="108" customWidth="1"/>
    <col min="11" max="11" width="12.7109375" style="83" hidden="1" customWidth="1"/>
    <col min="12" max="15" width="12.71093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27.7109375" style="82" customWidth="1"/>
    <col min="21" max="21" width="14.28125" style="82" customWidth="1"/>
    <col min="22" max="22" width="12.7109375" style="83" bestFit="1" customWidth="1"/>
    <col min="23" max="25" width="9.140625" style="82" customWidth="1"/>
    <col min="26" max="26" width="11.57421875" style="82" bestFit="1" customWidth="1"/>
    <col min="27" max="16384" width="9.140625" style="82" customWidth="1"/>
  </cols>
  <sheetData>
    <row r="1" spans="1:19" ht="15.75" customHeight="1">
      <c r="A1" s="228" t="s">
        <v>130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.75" customHeight="1" thickBo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22" s="85" customFormat="1" ht="15.75" customHeight="1">
      <c r="A3" s="241" t="s">
        <v>57</v>
      </c>
      <c r="B3" s="243" t="s">
        <v>0</v>
      </c>
      <c r="C3" s="245" t="s">
        <v>56</v>
      </c>
      <c r="D3" s="235" t="s">
        <v>78</v>
      </c>
      <c r="E3" s="236"/>
      <c r="F3" s="236"/>
      <c r="G3" s="236"/>
      <c r="H3" s="236"/>
      <c r="I3" s="237"/>
      <c r="J3" s="235" t="s">
        <v>79</v>
      </c>
      <c r="K3" s="236"/>
      <c r="L3" s="236"/>
      <c r="M3" s="236"/>
      <c r="N3" s="236"/>
      <c r="O3" s="237"/>
      <c r="P3" s="247" t="s">
        <v>124</v>
      </c>
      <c r="Q3" s="248"/>
      <c r="R3" s="249"/>
      <c r="S3" s="250"/>
      <c r="V3" s="86"/>
    </row>
    <row r="4" spans="1:22" s="87" customFormat="1" ht="64.5" customHeight="1">
      <c r="A4" s="242"/>
      <c r="B4" s="244"/>
      <c r="C4" s="246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48" t="s">
        <v>122</v>
      </c>
      <c r="Q4" s="24" t="s">
        <v>156</v>
      </c>
      <c r="R4" s="24" t="s">
        <v>155</v>
      </c>
      <c r="S4" s="134" t="s">
        <v>123</v>
      </c>
      <c r="V4" s="8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87" customFormat="1" ht="12.75" customHeight="1">
      <c r="A6" s="119">
        <f>'Златибор 2018'!A6</f>
        <v>1</v>
      </c>
      <c r="B6" s="89" t="str">
        <f>'Златибор 2018'!B6</f>
        <v>Израда плана управљања  </v>
      </c>
      <c r="C6" s="90" t="str">
        <f>'Златибор 2018'!C6</f>
        <v>ком.</v>
      </c>
      <c r="D6" s="63">
        <f>'Златибор 2018'!D6+'Златибор 2019'!D6+'Златибор 2020'!D6+'Златибор 2021'!D6+'Златибор 2022'!D6+'Златибор 2023'!D6+'Златибор 2024'!D6+'Златибор 2025'!D6+'Златибор 2026'!D6+'Златибор 2027'!D6</f>
        <v>2</v>
      </c>
      <c r="E6" s="170">
        <f>'Златибор 2018'!E6+'Златибор 2019'!E6+'Златибор 2020'!E6+'Златибор 2021'!E6+'Златибор 2022'!E6+'Златибор 2023'!E6+'Златибор 2024'!E6+'Златибор 2025'!E6+'Златибор 2026'!E6+'Златибор 2027'!E6</f>
        <v>2258000</v>
      </c>
      <c r="F6" s="170">
        <f>'Златибор 2018'!F6+'Златибор 2019'!F6+'Златибор 2020'!F6+'Златибор 2021'!F6+'Златибор 2022'!F6+'Златибор 2023'!F6+'Златибор 2024'!F6+'Златибор 2025'!F6+'Златибор 2026'!F6+'Златибор 2027'!F6</f>
        <v>271124</v>
      </c>
      <c r="G6" s="170">
        <f>'Златибор 2018'!G6+'Златибор 2019'!G6+'Златибор 2020'!G6+'Златибор 2021'!G6+'Златибор 2022'!G6+'Златибор 2023'!G6+'Златибор 2024'!G6+'Златибор 2025'!G6+'Златибор 2026'!G6+'Златибор 2027'!G6</f>
        <v>74601.2</v>
      </c>
      <c r="H6" s="170">
        <f>'Златибор 2018'!H6+'Златибор 2019'!H6+'Златибор 2020'!H6+'Златибор 2021'!H6+'Златибор 2022'!H6+'Златибор 2023'!H6+'Златибор 2024'!H6+'Златибор 2025'!H6+'Златибор 2026'!H6+'Златибор 2027'!H6</f>
        <v>84452.6</v>
      </c>
      <c r="I6" s="170">
        <f>'Златибор 2018'!I6+'Златибор 2019'!I6+'Златибор 2020'!I6+'Златибор 2021'!I6+'Златибор 2022'!I6+'Златибор 2023'!I6+'Златибор 2024'!I6+'Златибор 2025'!I6+'Златибор 2026'!I6+'Златибор 2027'!I6</f>
        <v>112070.20000000001</v>
      </c>
      <c r="J6" s="63">
        <f>'Златибор 2018'!J6+'Златибор 2019'!J6+'Златибор 2020'!J6+'Златибор 2021'!J6+'Златибор 2022'!J6+'Златибор 2023'!J6+'Златибор 2024'!J6+'Златибор 2025'!J6+'Златибор 2026'!J6+'Златибор 2027'!J6</f>
        <v>2</v>
      </c>
      <c r="K6" s="64"/>
      <c r="L6" s="59">
        <f>'Златибор 2018'!L6+'Златибор 2019'!L6+'Златибор 2020'!L6+'Златибор 2021'!L6+'Златибор 2022'!L6+'Златибор 2023'!L6+'Златибор 2024'!L6+'Златибор 2025'!L6+'Златибор 2026'!L6+'Златибор 2027'!L6</f>
        <v>50876</v>
      </c>
      <c r="M6" s="59">
        <f>'Златибор 2018'!M6+'Златибор 2019'!M6+'Златибор 2020'!M6+'Златибор 2021'!M6+'Златибор 2022'!M6+'Златибор 2023'!M6+'Златибор 2024'!M6+'Златибор 2025'!M6+'Златибор 2026'!M6+'Златибор 2027'!M6</f>
        <v>13998.8</v>
      </c>
      <c r="N6" s="31">
        <f>'Златибор 2018'!N6+'Златибор 2019'!N6+'Златибор 2020'!N6+'Златибор 2021'!N6+'Златибор 2022'!N6+'Златибор 2023'!N6+'Златибор 2024'!N6+'Златибор 2025'!N6+'Златибор 2026'!N6+'Златибор 2027'!N6</f>
        <v>15847.4</v>
      </c>
      <c r="O6" s="32">
        <f>'Златибор 2018'!O6+'Златибор 2019'!O6+'Златибор 2020'!O6+'Златибор 2021'!O6+'Златибор 2022'!O6+'Златибор 2023'!O6+'Златибор 2024'!O6+'Златибор 2025'!O6+'Златибор 2026'!O6+'Златибор 2027'!O6</f>
        <v>21029.800000000003</v>
      </c>
      <c r="P6" s="150">
        <f>G6+M6</f>
        <v>88600</v>
      </c>
      <c r="Q6" s="189">
        <f>H6+N6</f>
        <v>100300</v>
      </c>
      <c r="R6" s="151">
        <f>O6+I6</f>
        <v>133100</v>
      </c>
      <c r="S6" s="152">
        <f>L6+F6</f>
        <v>322000</v>
      </c>
      <c r="T6" s="88"/>
      <c r="U6" s="137"/>
      <c r="V6" s="88"/>
    </row>
    <row r="7" spans="1:22" s="85" customFormat="1" ht="12" customHeight="1">
      <c r="A7" s="121">
        <f>'Златибор 2018'!A7</f>
        <v>2</v>
      </c>
      <c r="B7" s="93" t="str">
        <f>'Златибор 2018'!B7</f>
        <v>Израда годишњег програма управљања</v>
      </c>
      <c r="C7" s="94" t="str">
        <f>'Златибор 2018'!C7</f>
        <v>ком.</v>
      </c>
      <c r="D7" s="65">
        <f>'Златибор 2018'!D7+'Златибор 2019'!D7+'Златибор 2020'!D7+'Златибор 2021'!D7+'Златибор 2022'!D7+'Златибор 2023'!D7+'Златибор 2024'!D7+'Златибор 2025'!D7+'Златибор 2026'!D7+'Златибор 2027'!D7</f>
        <v>10</v>
      </c>
      <c r="E7" s="63">
        <f>'Златибор 2018'!E7+'Златибор 2019'!E7+'Златибор 2020'!E7+'Златибор 2021'!E7+'Златибор 2022'!E7+'Златибор 2023'!E7+'Златибор 2024'!E7+'Златибор 2025'!E7+'Златибор 2026'!E7+'Златибор 2027'!E7</f>
        <v>302500</v>
      </c>
      <c r="F7" s="164">
        <f>'Златибор 2018'!F7+'Златибор 2019'!F7+'Златибор 2020'!F7+'Златибор 2021'!F7+'Златибор 2022'!F7+'Златибор 2023'!F7+'Златибор 2024'!F7+'Златибор 2025'!F7+'Златибор 2026'!F7+'Златибор 2027'!F7</f>
        <v>254705</v>
      </c>
      <c r="G7" s="164">
        <f>'Златибор 2018'!G7+'Златибор 2019'!G7+'Златибор 2020'!G7+'Златибор 2021'!G7+'Златибор 2022'!G7+'Златибор 2023'!G7+'Златибор 2024'!G7+'Златибор 2025'!G7+'Златибор 2026'!G7+'Златибор 2027'!G7</f>
        <v>73864.45</v>
      </c>
      <c r="H7" s="164">
        <f>'Златибор 2018'!H7+'Златибор 2019'!H7+'Златибор 2020'!H7+'Златибор 2021'!H7+'Златибор 2022'!H7+'Златибор 2023'!H7+'Златибор 2024'!H7+'Златибор 2025'!H7+'Златибор 2026'!H7+'Златибор 2027'!H7</f>
        <v>53488.04999999999</v>
      </c>
      <c r="I7" s="165">
        <f>'Златибор 2018'!I7+'Златибор 2019'!I7+'Златибор 2020'!I7+'Златибор 2021'!I7+'Златибор 2022'!I7+'Златибор 2023'!I7+'Златибор 2024'!I7+'Златибор 2025'!I7+'Златибор 2026'!I7+'Златибор 2027'!I7</f>
        <v>127352.5</v>
      </c>
      <c r="J7" s="65">
        <f>'Златибор 2018'!J7+'Златибор 2019'!J7+'Златибор 2020'!J7+'Златибор 2021'!J7+'Златибор 2022'!J7+'Златибор 2023'!J7+'Златибор 2024'!J7+'Златибор 2025'!J7+'Златибор 2026'!J7+'Златибор 2027'!J7</f>
        <v>10</v>
      </c>
      <c r="K7" s="36"/>
      <c r="L7" s="60">
        <f>'Златибор 2018'!L7+'Златибор 2019'!L7+'Златибор 2020'!L7+'Златибор 2021'!L7+'Златибор 2022'!L7+'Златибор 2023'!L7+'Златибор 2024'!L7+'Златибор 2025'!L7+'Златибор 2026'!L7+'Златибор 2027'!L7</f>
        <v>47795</v>
      </c>
      <c r="M7" s="60">
        <f>'Златибор 2018'!M7+'Златибор 2019'!M7+'Златибор 2020'!M7+'Златибор 2021'!M7+'Златибор 2022'!M7+'Златибор 2023'!M7+'Златибор 2024'!M7+'Златибор 2025'!M7+'Златибор 2026'!M7+'Златибор 2027'!M7</f>
        <v>13860.550000000001</v>
      </c>
      <c r="N7" s="36">
        <f>'Златибор 2018'!N7+'Златибор 2019'!N7+'Златибор 2020'!N7+'Златибор 2021'!N7+'Златибор 2022'!N7+'Златибор 2023'!N7+'Златибор 2024'!N7+'Златибор 2025'!N7+'Златибор 2026'!N7+'Златибор 2027'!N7</f>
        <v>10275.925</v>
      </c>
      <c r="O7" s="37">
        <f>'Златибор 2018'!O7+'Златибор 2019'!O7+'Златибор 2020'!O7+'Златибор 2021'!O7+'Златибор 2022'!O7+'Златибор 2023'!O7+'Златибор 2024'!O7+'Златибор 2025'!O7+'Златибор 2026'!O7+'Златибор 2027'!O7</f>
        <v>23658.525</v>
      </c>
      <c r="P7" s="153">
        <f aca="true" t="shared" si="0" ref="P7:P71">G7+M7</f>
        <v>87725</v>
      </c>
      <c r="Q7" s="190">
        <f aca="true" t="shared" si="1" ref="Q7:Q72">H7+N7</f>
        <v>63763.97499999999</v>
      </c>
      <c r="R7" s="154">
        <f aca="true" t="shared" si="2" ref="R7:R71">O7+I7</f>
        <v>151011.025</v>
      </c>
      <c r="S7" s="155">
        <f aca="true" t="shared" si="3" ref="S7:S71">L7+F7</f>
        <v>302500</v>
      </c>
      <c r="T7" s="88"/>
      <c r="U7" s="137"/>
      <c r="V7" s="86"/>
    </row>
    <row r="8" spans="1:22" s="85" customFormat="1" ht="12">
      <c r="A8" s="121">
        <f>'Златибор 2018'!A8</f>
        <v>3</v>
      </c>
      <c r="B8" s="93" t="str">
        <f>'Златибор 2018'!B8</f>
        <v>Израда годишњег извештаја </v>
      </c>
      <c r="C8" s="94" t="str">
        <f>'Златибор 2018'!C8</f>
        <v>ком.</v>
      </c>
      <c r="D8" s="65">
        <f>'Златибор 2018'!D8+'Златибор 2019'!D8+'Златибор 2020'!D8+'Златибор 2021'!D8+'Златибор 2022'!D8+'Златибор 2023'!D8+'Златибор 2024'!D8+'Златибор 2025'!D8+'Златибор 2026'!D8+'Златибор 2027'!D8</f>
        <v>10</v>
      </c>
      <c r="E8" s="63">
        <f>'Златибор 2018'!E8+'Златибор 2019'!E8+'Златибор 2020'!E8+'Златибор 2021'!E8+'Златибор 2022'!E8+'Златибор 2023'!E8+'Златибор 2024'!E8+'Златибор 2025'!E8+'Златибор 2026'!E8+'Златибор 2027'!E8</f>
        <v>302500</v>
      </c>
      <c r="F8" s="164">
        <f>'Златибор 2018'!F8+'Златибор 2019'!F8+'Златибор 2020'!F8+'Златибор 2021'!F8+'Златибор 2022'!F8+'Златибор 2023'!F8+'Златибор 2024'!F8+'Златибор 2025'!F8+'Златибор 2026'!F8+'Златибор 2027'!F8</f>
        <v>254705</v>
      </c>
      <c r="G8" s="164">
        <f>'Златибор 2018'!G8+'Златибор 2019'!G8+'Златибор 2020'!G8+'Златибор 2021'!G8+'Златибор 2022'!G8+'Златибор 2023'!G8+'Златибор 2024'!G8+'Златибор 2025'!G8+'Златибор 2026'!G8+'Златибор 2027'!G8</f>
        <v>73864.45</v>
      </c>
      <c r="H8" s="164">
        <f>'Златибор 2018'!H8+'Златибор 2019'!H8+'Златибор 2020'!H8+'Златибор 2021'!H8+'Златибор 2022'!H8+'Златибор 2023'!H8+'Златибор 2024'!H8+'Златибор 2025'!H8+'Златибор 2026'!H8+'Златибор 2027'!H8</f>
        <v>53488.04999999999</v>
      </c>
      <c r="I8" s="165">
        <f>'Златибор 2018'!I8+'Златибор 2019'!I8+'Златибор 2020'!I8+'Златибор 2021'!I8+'Златибор 2022'!I8+'Златибор 2023'!I8+'Златибор 2024'!I8+'Златибор 2025'!I8+'Златибор 2026'!I8+'Златибор 2027'!I8</f>
        <v>127352.5</v>
      </c>
      <c r="J8" s="65">
        <f>'Златибор 2018'!J8+'Златибор 2019'!J8+'Златибор 2020'!J8+'Златибор 2021'!J8+'Златибор 2022'!J8+'Златибор 2023'!J8+'Златибор 2024'!J8+'Златибор 2025'!J8+'Златибор 2026'!J8+'Златибор 2027'!J8</f>
        <v>10</v>
      </c>
      <c r="K8" s="36"/>
      <c r="L8" s="60">
        <f>'Златибор 2018'!L8+'Златибор 2019'!L8+'Златибор 2020'!L8+'Златибор 2021'!L8+'Златибор 2022'!L8+'Златибор 2023'!L8+'Златибор 2024'!L8+'Златибор 2025'!L8+'Златибор 2026'!L8+'Златибор 2027'!L8</f>
        <v>47795</v>
      </c>
      <c r="M8" s="60">
        <f>'Златибор 2018'!M8+'Златибор 2019'!M8+'Златибор 2020'!M8+'Златибор 2021'!M8+'Златибор 2022'!M8+'Златибор 2023'!M8+'Златибор 2024'!M8+'Златибор 2025'!M8+'Златибор 2026'!M8+'Златибор 2027'!M8</f>
        <v>13860.550000000001</v>
      </c>
      <c r="N8" s="36">
        <f>'Златибор 2018'!N8+'Златибор 2019'!N8+'Златибор 2020'!N8+'Златибор 2021'!N8+'Златибор 2022'!N8+'Златибор 2023'!N8+'Златибор 2024'!N8+'Златибор 2025'!N8+'Златибор 2026'!N8+'Златибор 2027'!N8</f>
        <v>10275.925</v>
      </c>
      <c r="O8" s="37">
        <f>'Златибор 2018'!O8+'Златибор 2019'!O8+'Златибор 2020'!O8+'Златибор 2021'!O8+'Златибор 2022'!O8+'Златибор 2023'!O8+'Златибор 2024'!O8+'Златибор 2025'!O8+'Златибор 2026'!O8+'Златибор 2027'!O8</f>
        <v>23658.525</v>
      </c>
      <c r="P8" s="153">
        <f t="shared" si="0"/>
        <v>87725</v>
      </c>
      <c r="Q8" s="190">
        <f t="shared" si="1"/>
        <v>63763.97499999999</v>
      </c>
      <c r="R8" s="154">
        <f t="shared" si="2"/>
        <v>151011.025</v>
      </c>
      <c r="S8" s="155">
        <f t="shared" si="3"/>
        <v>302500</v>
      </c>
      <c r="T8" s="88"/>
      <c r="U8" s="137"/>
      <c r="V8" s="86"/>
    </row>
    <row r="9" spans="1:22" s="85" customFormat="1" ht="12.75" customHeight="1">
      <c r="A9" s="121">
        <f>'Златибор 2018'!A9</f>
        <v>4</v>
      </c>
      <c r="B9" s="93" t="str">
        <f>'Златибор 2018'!B9</f>
        <v>Израда Правилника о унутрашњем реду и чуварској служби</v>
      </c>
      <c r="C9" s="94" t="str">
        <f>'Златибор 2018'!C9</f>
        <v>ком.</v>
      </c>
      <c r="D9" s="65">
        <f>'Златибор 2018'!D9+'Златибор 2019'!D9+'Златибор 2020'!D9+'Златибор 2021'!D9+'Златибор 2022'!D9+'Златибор 2023'!D9+'Златибор 2024'!D9+'Златибор 2025'!D9+'Златибор 2026'!D9+'Златибор 2027'!D9</f>
        <v>1</v>
      </c>
      <c r="E9" s="63">
        <f>'Златибор 2018'!E9+'Златибор 2019'!E9+'Златибор 2020'!E9+'Златибор 2021'!E9+'Златибор 2022'!E9+'Златибор 2023'!E9+'Златибор 2024'!E9+'Златибор 2025'!E9+'Златибор 2026'!E9+'Златибор 2027'!E9</f>
        <v>1210000</v>
      </c>
      <c r="F9" s="164">
        <f>'Златибор 2018'!F9+'Златибор 2019'!F9+'Златибор 2020'!F9+'Златибор 2021'!F9+'Златибор 2022'!F9+'Златибор 2023'!F9+'Златибор 2024'!F9+'Златибор 2025'!F9+'Златибор 2026'!F9+'Златибор 2027'!F9</f>
        <v>101882</v>
      </c>
      <c r="G9" s="164">
        <f>'Златибор 2018'!G9+'Златибор 2019'!G9+'Златибор 2020'!G9+'Златибор 2021'!G9+'Златибор 2022'!G9+'Златибор 2023'!G9+'Златибор 2024'!G9+'Златибор 2025'!G9+'Златибор 2026'!G9+'Златибор 2027'!G9</f>
        <v>20376.4</v>
      </c>
      <c r="H9" s="164">
        <f>'Златибор 2018'!H9+'Златибор 2019'!H9+'Златибор 2020'!H9+'Златибор 2021'!H9+'Златибор 2022'!H9+'Златибор 2023'!H9+'Златибор 2024'!H9+'Златибор 2025'!H9+'Златибор 2026'!H9+'Златибор 2027'!H9</f>
        <v>81505.6</v>
      </c>
      <c r="I9" s="165">
        <f>'Златибор 2018'!I9+'Златибор 2019'!I9+'Златибор 2020'!I9+'Златибор 2021'!I9+'Златибор 2022'!I9+'Златибор 2023'!I9+'Златибор 2024'!I9+'Златибор 2025'!I9+'Златибор 2026'!I9+'Златибор 2027'!I9</f>
        <v>0</v>
      </c>
      <c r="J9" s="65">
        <f>'Златибор 2018'!J9+'Златибор 2019'!J9+'Златибор 2020'!J9+'Златибор 2021'!J9+'Златибор 2022'!J9+'Златибор 2023'!J9+'Златибор 2024'!J9+'Златибор 2025'!J9+'Златибор 2026'!J9+'Златибор 2027'!J9</f>
        <v>1</v>
      </c>
      <c r="K9" s="36"/>
      <c r="L9" s="60">
        <f>'Златибор 2018'!L9+'Златибор 2019'!L9+'Златибор 2020'!L9+'Златибор 2021'!L9+'Златибор 2022'!L9+'Златибор 2023'!L9+'Златибор 2024'!L9+'Златибор 2025'!L9+'Златибор 2026'!L9+'Златибор 2027'!L9</f>
        <v>19118</v>
      </c>
      <c r="M9" s="60">
        <f>'Златибор 2018'!M9+'Златибор 2019'!M9+'Златибор 2020'!M9+'Златибор 2021'!M9+'Златибор 2022'!M9+'Златибор 2023'!M9+'Златибор 2024'!M9+'Златибор 2025'!M9+'Златибор 2026'!M9+'Златибор 2027'!M9</f>
        <v>3823.6000000000004</v>
      </c>
      <c r="N9" s="36">
        <f>'Златибор 2018'!N9+'Златибор 2019'!N9+'Златибор 2020'!N9+'Златибор 2021'!N9+'Златибор 2022'!N9+'Златибор 2023'!N9+'Златибор 2024'!N9+'Златибор 2025'!N9+'Златибор 2026'!N9+'Златибор 2027'!N9</f>
        <v>15294.400000000001</v>
      </c>
      <c r="O9" s="37">
        <f>'Златибор 2018'!O9+'Златибор 2019'!O9+'Златибор 2020'!O9+'Златибор 2021'!O9+'Златибор 2022'!O9+'Златибор 2023'!O9+'Златибор 2024'!O9+'Златибор 2025'!O9+'Златибор 2026'!O9+'Златибор 2027'!O9</f>
        <v>0</v>
      </c>
      <c r="P9" s="153">
        <f t="shared" si="0"/>
        <v>24200</v>
      </c>
      <c r="Q9" s="190">
        <f t="shared" si="1"/>
        <v>96800</v>
      </c>
      <c r="R9" s="154">
        <f t="shared" si="2"/>
        <v>0</v>
      </c>
      <c r="S9" s="155">
        <f t="shared" si="3"/>
        <v>121000</v>
      </c>
      <c r="T9" s="88"/>
      <c r="U9" s="137"/>
      <c r="V9" s="86"/>
    </row>
    <row r="10" spans="1:22" s="85" customFormat="1" ht="12">
      <c r="A10" s="121">
        <f>'Златибор 2018'!A10</f>
        <v>5</v>
      </c>
      <c r="B10" s="93" t="str">
        <f>'Златибор 2018'!B10</f>
        <v>Израда Одлуке о накнадама</v>
      </c>
      <c r="C10" s="94" t="str">
        <f>'Златибор 2018'!C10</f>
        <v>ком.</v>
      </c>
      <c r="D10" s="65">
        <f>'Златибор 2018'!D10+'Златибор 2019'!D10+'Златибор 2020'!D10+'Златибор 2021'!D10+'Златибор 2022'!D10+'Златибор 2023'!D10+'Златибор 2024'!D10+'Златибор 2025'!D10+'Златибор 2026'!D10+'Златибор 2027'!D10</f>
        <v>1</v>
      </c>
      <c r="E10" s="63">
        <f>'Златибор 2018'!E10+'Златибор 2019'!E10+'Златибор 2020'!E10+'Златибор 2021'!E10+'Златибор 2022'!E10+'Златибор 2023'!E10+'Златибор 2024'!E10+'Златибор 2025'!E10+'Златибор 2026'!E10+'Златибор 2027'!E10</f>
        <v>1210000</v>
      </c>
      <c r="F10" s="164">
        <f>'Златибор 2018'!F10+'Златибор 2019'!F10+'Златибор 2020'!F10+'Златибор 2021'!F10+'Златибор 2022'!F10+'Златибор 2023'!F10+'Златибор 2024'!F10+'Златибор 2025'!F10+'Златибор 2026'!F10+'Златибор 2027'!F10</f>
        <v>101882</v>
      </c>
      <c r="G10" s="164">
        <f>'Златибор 2018'!G10+'Златибор 2019'!G10+'Златибор 2020'!G10+'Златибор 2021'!G10+'Златибор 2022'!G10+'Златибор 2023'!G10+'Златибор 2024'!G10+'Златибор 2025'!G10+'Златибор 2026'!G10+'Златибор 2027'!G10</f>
        <v>20376.4</v>
      </c>
      <c r="H10" s="164">
        <f>'Златибор 2018'!H10+'Златибор 2019'!H10+'Златибор 2020'!H10+'Златибор 2021'!H10+'Златибор 2022'!H10+'Златибор 2023'!H10+'Златибор 2024'!H10+'Златибор 2025'!H10+'Златибор 2026'!H10+'Златибор 2027'!H10</f>
        <v>81505.6</v>
      </c>
      <c r="I10" s="165">
        <f>'Златибор 2018'!I10+'Златибор 2019'!I10+'Златибор 2020'!I10+'Златибор 2021'!I10+'Златибор 2022'!I10+'Златибор 2023'!I10+'Златибор 2024'!I10+'Златибор 2025'!I10+'Златибор 2026'!I10+'Златибор 2027'!I10</f>
        <v>0</v>
      </c>
      <c r="J10" s="65">
        <f>'Златибор 2018'!J10+'Златибор 2019'!J10+'Златибор 2020'!J10+'Златибор 2021'!J10+'Златибор 2022'!J10+'Златибор 2023'!J10+'Златибор 2024'!J10+'Златибор 2025'!J10+'Златибор 2026'!J10+'Златибор 2027'!J10</f>
        <v>1</v>
      </c>
      <c r="K10" s="36"/>
      <c r="L10" s="60">
        <f>'Златибор 2018'!L10+'Златибор 2019'!L10+'Златибор 2020'!L10+'Златибор 2021'!L10+'Златибор 2022'!L10+'Златибор 2023'!L10+'Златибор 2024'!L10+'Златибор 2025'!L10+'Златибор 2026'!L10+'Златибор 2027'!L10</f>
        <v>19118</v>
      </c>
      <c r="M10" s="60">
        <f>'Златибор 2018'!M10+'Златибор 2019'!M10+'Златибор 2020'!M10+'Златибор 2021'!M10+'Златибор 2022'!M10+'Златибор 2023'!M10+'Златибор 2024'!M10+'Златибор 2025'!M10+'Златибор 2026'!M10+'Златибор 2027'!M10</f>
        <v>3823.6000000000004</v>
      </c>
      <c r="N10" s="36">
        <f>'Златибор 2018'!N10+'Златибор 2019'!N10+'Златибор 2020'!N10+'Златибор 2021'!N10+'Златибор 2022'!N10+'Златибор 2023'!N10+'Златибор 2024'!N10+'Златибор 2025'!N10+'Златибор 2026'!N10+'Златибор 2027'!N10</f>
        <v>15294.400000000001</v>
      </c>
      <c r="O10" s="37">
        <f>'Златибор 2018'!O10+'Златибор 2019'!O10+'Златибор 2020'!O10+'Златибор 2021'!O10+'Златибор 2022'!O10+'Златибор 2023'!O10+'Златибор 2024'!O10+'Златибор 2025'!O10+'Златибор 2026'!O10+'Златибор 2027'!O10</f>
        <v>0</v>
      </c>
      <c r="P10" s="153">
        <f t="shared" si="0"/>
        <v>24200</v>
      </c>
      <c r="Q10" s="190">
        <f t="shared" si="1"/>
        <v>96800</v>
      </c>
      <c r="R10" s="154">
        <f t="shared" si="2"/>
        <v>0</v>
      </c>
      <c r="S10" s="155">
        <f t="shared" si="3"/>
        <v>121000</v>
      </c>
      <c r="T10" s="88"/>
      <c r="U10" s="137"/>
      <c r="V10" s="86"/>
    </row>
    <row r="11" spans="1:22" s="95" customFormat="1" ht="12.75" customHeight="1">
      <c r="A11" s="121">
        <f>'Златибор 2018'!A11</f>
        <v>6</v>
      </c>
      <c r="B11" s="93" t="str">
        <f>'Златибор 2018'!B11</f>
        <v>Израда Oснова газдовања шумама</v>
      </c>
      <c r="C11" s="94" t="str">
        <f>'Златибор 2018'!C11</f>
        <v>ком.</v>
      </c>
      <c r="D11" s="65">
        <f>'Златибор 2018'!D11+'Златибор 2019'!D11+'Златибор 2020'!D11+'Златибор 2021'!D11+'Златибор 2022'!D11+'Златибор 2023'!D11+'Златибор 2024'!D11+'Златибор 2025'!D11+'Златибор 2026'!D11+'Златибор 2027'!D11</f>
        <v>3</v>
      </c>
      <c r="E11" s="63">
        <f>'Златибор 2018'!E11+'Златибор 2019'!E11+'Златибор 2020'!E11+'Златибор 2021'!E11+'Златибор 2022'!E11+'Златибор 2023'!E11+'Златибор 2024'!E11+'Златибор 2025'!E11+'Златибор 2026'!E11+'Златибор 2027'!E11</f>
        <v>8000000</v>
      </c>
      <c r="F11" s="164">
        <f>'Златибор 2018'!F11+'Златибор 2019'!F11+'Златибор 2020'!F11+'Златибор 2021'!F11+'Златибор 2022'!F11+'Златибор 2023'!F11+'Златибор 2024'!F11+'Златибор 2025'!F11+'Златибор 2026'!F11+'Златибор 2027'!F11</f>
        <v>2400000</v>
      </c>
      <c r="G11" s="164">
        <f>'Златибор 2018'!G11+'Златибор 2019'!G11+'Златибор 2020'!G11+'Златибор 2021'!G11+'Златибор 2022'!G11+'Златибор 2023'!G11+'Златибор 2024'!G11+'Златибор 2025'!G11+'Златибор 2026'!G11+'Златибор 2027'!G11</f>
        <v>0</v>
      </c>
      <c r="H11" s="164">
        <f>'Златибор 2018'!H11+'Златибор 2019'!H11+'Златибор 2020'!H11+'Златибор 2021'!H11+'Златибор 2022'!H11+'Златибор 2023'!H11+'Златибор 2024'!H11+'Златибор 2025'!H11+'Златибор 2026'!H11+'Златибор 2027'!H11</f>
        <v>2400000</v>
      </c>
      <c r="I11" s="165">
        <f>'Златибор 2018'!I11+'Златибор 2019'!I11+'Златибор 2020'!I11+'Златибор 2021'!I11+'Златибор 2022'!I11+'Златибор 2023'!I11+'Златибор 2024'!I11+'Златибор 2025'!I11+'Златибор 2026'!I11+'Златибор 2027'!I11</f>
        <v>0</v>
      </c>
      <c r="J11" s="65">
        <f>'Златибор 2018'!J11+'Златибор 2019'!J11+'Златибор 2020'!J11+'Златибор 2021'!J11+'Златибор 2022'!J11+'Златибор 2023'!J11+'Златибор 2024'!J11+'Златибор 2025'!J11+'Златибор 2026'!J11+'Златибор 2027'!J11</f>
        <v>0</v>
      </c>
      <c r="K11" s="36"/>
      <c r="L11" s="60">
        <f>'Златибор 2018'!L11+'Златибор 2019'!L11+'Златибор 2020'!L11+'Златибор 2021'!L11+'Златибор 2022'!L11+'Златибор 2023'!L11+'Златибор 2024'!L11+'Златибор 2025'!L11+'Златибор 2026'!L11+'Златибор 2027'!L11</f>
        <v>0</v>
      </c>
      <c r="M11" s="60">
        <f>'Златибор 2018'!M11+'Златибор 2019'!M11+'Златибор 2020'!M11+'Златибор 2021'!M11+'Златибор 2022'!M11+'Златибор 2023'!M11+'Златибор 2024'!M11+'Златибор 2025'!M11+'Златибор 2026'!M11+'Златибор 2027'!M11</f>
        <v>0</v>
      </c>
      <c r="N11" s="36">
        <f>'Златибор 2018'!N11+'Златибор 2019'!N11+'Златибор 2020'!N11+'Златибор 2021'!N11+'Златибор 2022'!N11+'Златибор 2023'!N11+'Златибор 2024'!N11+'Златибор 2025'!N11+'Златибор 2026'!N11+'Златибор 2027'!N11</f>
        <v>0</v>
      </c>
      <c r="O11" s="37">
        <f>'Златибор 2018'!O11+'Златибор 2019'!O11+'Златибор 2020'!O11+'Златибор 2021'!O11+'Златибор 2022'!O11+'Златибор 2023'!O11+'Златибор 2024'!O11+'Златибор 2025'!O11+'Златибор 2026'!O11+'Златибор 2027'!O11</f>
        <v>0</v>
      </c>
      <c r="P11" s="153">
        <f t="shared" si="0"/>
        <v>0</v>
      </c>
      <c r="Q11" s="190">
        <f t="shared" si="1"/>
        <v>2400000</v>
      </c>
      <c r="R11" s="154">
        <f t="shared" si="2"/>
        <v>0</v>
      </c>
      <c r="S11" s="155">
        <f t="shared" si="3"/>
        <v>2400000</v>
      </c>
      <c r="T11" s="88"/>
      <c r="U11" s="137"/>
      <c r="V11" s="96"/>
    </row>
    <row r="12" spans="1:22" s="95" customFormat="1" ht="12.75" customHeight="1">
      <c r="A12" s="121">
        <f>'Златибор 2018'!A12</f>
        <v>7</v>
      </c>
      <c r="B12" s="93" t="str">
        <f>'Златибор 2018'!B12</f>
        <v>Израда привременог програма управљања рибарским подручјем</v>
      </c>
      <c r="C12" s="94" t="str">
        <f>'Златибор 2018'!C12</f>
        <v>ком.</v>
      </c>
      <c r="D12" s="65">
        <f>'Златибор 2018'!D12+'Златибор 2019'!D12+'Златибор 2020'!D12+'Златибор 2021'!D12+'Златибор 2022'!D12+'Златибор 2023'!D12+'Златибор 2024'!D12+'Златибор 2025'!D12+'Златибор 2026'!D12+'Златибор 2027'!D12</f>
        <v>1</v>
      </c>
      <c r="E12" s="63">
        <f>'Златибор 2018'!E12+'Златибор 2019'!E12+'Златибор 2020'!E12+'Златибор 2021'!E12+'Златибор 2022'!E12+'Златибор 2023'!E12+'Златибор 2024'!E12+'Златибор 2025'!E12+'Златибор 2026'!E12+'Златибор 2027'!E12</f>
        <v>800000</v>
      </c>
      <c r="F12" s="164">
        <f>'Златибор 2018'!F12+'Златибор 2019'!F12+'Златибор 2020'!F12+'Златибор 2021'!F12+'Златибор 2022'!F12+'Златибор 2023'!F12+'Златибор 2024'!F12+'Златибор 2025'!F12+'Златибор 2026'!F12+'Златибор 2027'!F12</f>
        <v>80000</v>
      </c>
      <c r="G12" s="164">
        <f>'Златибор 2018'!G12+'Златибор 2019'!G12+'Златибор 2020'!G12+'Златибор 2021'!G12+'Златибор 2022'!G12+'Златибор 2023'!G12+'Златибор 2024'!G12+'Златибор 2025'!G12+'Златибор 2026'!G12+'Златибор 2027'!G12</f>
        <v>16000</v>
      </c>
      <c r="H12" s="164">
        <f>'Златибор 2018'!H12+'Златибор 2019'!H12+'Златибор 2020'!H12+'Златибор 2021'!H12+'Златибор 2022'!H12+'Златибор 2023'!H12+'Златибор 2024'!H12+'Златибор 2025'!H12+'Златибор 2026'!H12+'Златибор 2027'!H12</f>
        <v>64000</v>
      </c>
      <c r="I12" s="165">
        <f>'Златибор 2018'!I12+'Златибор 2019'!I12+'Златибор 2020'!I12+'Златибор 2021'!I12+'Златибор 2022'!I12+'Златибор 2023'!I12+'Златибор 2024'!I12+'Златибор 2025'!I12+'Златибор 2026'!I12+'Златибор 2027'!I12</f>
        <v>0</v>
      </c>
      <c r="J12" s="65">
        <f>'Златибор 2018'!J12+'Златибор 2019'!J12+'Златибор 2020'!J12+'Златибор 2021'!J12+'Златибор 2022'!J12+'Златибор 2023'!J12+'Златибор 2024'!J12+'Златибор 2025'!J12+'Златибор 2026'!J12+'Златибор 2027'!J12</f>
        <v>0</v>
      </c>
      <c r="K12" s="41"/>
      <c r="L12" s="60">
        <f>'Златибор 2018'!L12+'Златибор 2019'!L12+'Златибор 2020'!L12+'Златибор 2021'!L12+'Златибор 2022'!L12+'Златибор 2023'!L12+'Златибор 2024'!L12+'Златибор 2025'!L12+'Златибор 2026'!L12+'Златибор 2027'!L12</f>
        <v>0</v>
      </c>
      <c r="M12" s="60">
        <f>'Златибор 2018'!M12+'Златибор 2019'!M12+'Златибор 2020'!M12+'Златибор 2021'!M12+'Златибор 2022'!M12+'Златибор 2023'!M12+'Златибор 2024'!M12+'Златибор 2025'!M12+'Златибор 2026'!M12+'Златибор 2027'!M12</f>
        <v>0</v>
      </c>
      <c r="N12" s="36">
        <f>'Златибор 2018'!N12+'Златибор 2019'!N12+'Златибор 2020'!N12+'Златибор 2021'!N12+'Златибор 2022'!N12+'Златибор 2023'!N12+'Златибор 2024'!N12+'Златибор 2025'!N12+'Златибор 2026'!N12+'Златибор 2027'!N12</f>
        <v>0</v>
      </c>
      <c r="O12" s="37">
        <f>'Златибор 2018'!O12+'Златибор 2019'!O12+'Златибор 2020'!O12+'Златибор 2021'!O12+'Златибор 2022'!O12+'Златибор 2023'!O12+'Златибор 2024'!O12+'Златибор 2025'!O12+'Златибор 2026'!O12+'Златибор 2027'!O12</f>
        <v>0</v>
      </c>
      <c r="P12" s="153">
        <f t="shared" si="0"/>
        <v>16000</v>
      </c>
      <c r="Q12" s="190">
        <f t="shared" si="1"/>
        <v>64000</v>
      </c>
      <c r="R12" s="154">
        <f t="shared" si="2"/>
        <v>0</v>
      </c>
      <c r="S12" s="155">
        <f t="shared" si="3"/>
        <v>80000</v>
      </c>
      <c r="T12" s="88"/>
      <c r="U12" s="137"/>
      <c r="V12" s="96"/>
    </row>
    <row r="13" spans="1:22" s="95" customFormat="1" ht="12.75" customHeight="1">
      <c r="A13" s="121">
        <f>'Златибор 2018'!A13</f>
        <v>8</v>
      </c>
      <c r="B13" s="93" t="str">
        <f>'Златибор 2018'!B13</f>
        <v>Измене и допуне</v>
      </c>
      <c r="C13" s="94" t="str">
        <f>'Златибор 2018'!C13</f>
        <v>ком.</v>
      </c>
      <c r="D13" s="65">
        <f>'Златибор 2018'!D13+'Златибор 2019'!D13+'Златибор 2020'!D13+'Златибор 2021'!D13+'Златибор 2022'!D13+'Златибор 2023'!D13+'Златибор 2024'!D13+'Златибор 2025'!D13+'Златибор 2026'!D13+'Златибор 2027'!D13</f>
        <v>0</v>
      </c>
      <c r="E13" s="63">
        <f>'Златибор 2018'!E13+'Златибор 2019'!E13+'Златибор 2020'!E13+'Златибор 2021'!E13+'Златибор 2022'!E13+'Златибор 2023'!E13+'Златибор 2024'!E13+'Златибор 2025'!E13+'Златибор 2026'!E13+'Златибор 2027'!E13</f>
        <v>360000</v>
      </c>
      <c r="F13" s="164">
        <f>'Златибор 2018'!F13+'Златибор 2019'!F13+'Златибор 2020'!F13+'Златибор 2021'!F13+'Златибор 2022'!F13+'Златибор 2023'!F13+'Златибор 2024'!F13+'Златибор 2025'!F13+'Златибор 2026'!F13+'Златибор 2027'!F13</f>
        <v>0</v>
      </c>
      <c r="G13" s="164">
        <f>'Златибор 2018'!G13+'Златибор 2019'!G13+'Златибор 2020'!G13+'Златибор 2021'!G13+'Златибор 2022'!G13+'Златибор 2023'!G13+'Златибор 2024'!G13+'Златибор 2025'!G13+'Златибор 2026'!G13+'Златибор 2027'!G13</f>
        <v>0</v>
      </c>
      <c r="H13" s="164">
        <f>'Златибор 2018'!H13+'Златибор 2019'!H13+'Златибор 2020'!H13+'Златибор 2021'!H13+'Златибор 2022'!H13+'Златибор 2023'!H13+'Златибор 2024'!H13+'Златибор 2025'!H13+'Златибор 2026'!H13+'Златибор 2027'!H13</f>
        <v>0</v>
      </c>
      <c r="I13" s="165">
        <f>'Златибор 2018'!I13+'Златибор 2019'!I13+'Златибор 2020'!I13+'Златибор 2021'!I13+'Златибор 2022'!I13+'Златибор 2023'!I13+'Златибор 2024'!I13+'Златибор 2025'!I13+'Златибор 2026'!I13+'Златибор 2027'!I13</f>
        <v>0</v>
      </c>
      <c r="J13" s="65">
        <f>'Златибор 2018'!J13+'Златибор 2019'!J13+'Златибор 2020'!J13+'Златибор 2021'!J13+'Златибор 2022'!J13+'Златибор 2023'!J13+'Златибор 2024'!J13+'Златибор 2025'!J13+'Златибор 2026'!J13+'Златибор 2027'!J13</f>
        <v>1</v>
      </c>
      <c r="K13" s="41"/>
      <c r="L13" s="60">
        <f>'Златибор 2018'!L13+'Златибор 2019'!L13+'Златибор 2020'!L13+'Златибор 2021'!L13+'Златибор 2022'!L13+'Златибор 2023'!L13+'Златибор 2024'!L13+'Златибор 2025'!L13+'Златибор 2026'!L13+'Златибор 2027'!L13</f>
        <v>40000</v>
      </c>
      <c r="M13" s="60">
        <f>'Златибор 2018'!M13+'Златибор 2019'!M13+'Златибор 2020'!M13+'Златибор 2021'!M13+'Златибор 2022'!M13+'Златибор 2023'!M13+'Златибор 2024'!M13+'Златибор 2025'!M13+'Златибор 2026'!M13+'Златибор 2027'!M13</f>
        <v>0</v>
      </c>
      <c r="N13" s="36">
        <f>'Златибор 2018'!N13+'Златибор 2019'!N13+'Златибор 2020'!N13+'Златибор 2021'!N13+'Златибор 2022'!N13+'Златибор 2023'!N13+'Златибор 2024'!N13+'Златибор 2025'!N13+'Златибор 2026'!N13+'Златибор 2027'!N13</f>
        <v>40000</v>
      </c>
      <c r="O13" s="37">
        <f>'Златибор 2018'!O13+'Златибор 2019'!O13+'Златибор 2020'!O13+'Златибор 2021'!O13+'Златибор 2022'!O13+'Златибор 2023'!O13+'Златибор 2024'!O13+'Златибор 2025'!O13+'Златибор 2026'!O13+'Златибор 2027'!O13</f>
        <v>0</v>
      </c>
      <c r="P13" s="153">
        <f t="shared" si="0"/>
        <v>0</v>
      </c>
      <c r="Q13" s="190">
        <f t="shared" si="1"/>
        <v>40000</v>
      </c>
      <c r="R13" s="154">
        <f t="shared" si="2"/>
        <v>0</v>
      </c>
      <c r="S13" s="155">
        <f t="shared" si="3"/>
        <v>40000</v>
      </c>
      <c r="T13" s="88"/>
      <c r="U13" s="137"/>
      <c r="V13" s="96"/>
    </row>
    <row r="14" spans="1:22" s="95" customFormat="1" ht="12.75" customHeight="1">
      <c r="A14" s="121">
        <f>'Златибор 2018'!A14</f>
        <v>9</v>
      </c>
      <c r="B14" s="93" t="str">
        <f>'Златибор 2018'!B14</f>
        <v>Обележавање граница - I зона</v>
      </c>
      <c r="C14" s="94" t="str">
        <f>'Златибор 2018'!C14</f>
        <v>км</v>
      </c>
      <c r="D14" s="65">
        <f>'Златибор 2018'!D14+'Златибор 2019'!D14+'Златибор 2020'!D14+'Златибор 2021'!D14+'Златибор 2022'!D14+'Златибор 2023'!D14+'Златибор 2024'!D14+'Златибор 2025'!D14+'Златибор 2026'!D14+'Златибор 2027'!D14</f>
        <v>79.622178</v>
      </c>
      <c r="E14" s="63">
        <f>'Златибор 2018'!E14+'Златибор 2019'!E14+'Златибор 2020'!E14+'Златибор 2021'!E14+'Златибор 2022'!E14+'Златибор 2023'!E14+'Златибор 2024'!E14+'Златибор 2025'!E14+'Златибор 2026'!E14+'Златибор 2027'!E14</f>
        <v>50682.60000000001</v>
      </c>
      <c r="F14" s="164">
        <f>'Златибор 2018'!F14+'Златибор 2019'!F14+'Златибор 2020'!F14+'Златибор 2021'!F14+'Златибор 2022'!F14+'Златибор 2023'!F14+'Златибор 2024'!F14+'Златибор 2025'!F14+'Златибор 2026'!F14+'Златибор 2027'!F14</f>
        <v>403545.89987028006</v>
      </c>
      <c r="G14" s="164">
        <f>'Златибор 2018'!G14+'Златибор 2019'!G14+'Златибор 2020'!G14+'Златибор 2021'!G14+'Златибор 2022'!G14+'Златибор 2023'!G14+'Златибор 2024'!G14+'Златибор 2025'!G14+'Златибор 2026'!G14+'Златибор 2027'!G14</f>
        <v>403545.89987028006</v>
      </c>
      <c r="H14" s="164">
        <f>'Златибор 2018'!H14+'Златибор 2019'!H14+'Златибор 2020'!H14+'Златибор 2021'!H14+'Златибор 2022'!H14+'Златибор 2023'!H14+'Златибор 2024'!H14+'Златибор 2025'!H14+'Златибор 2026'!H14+'Златибор 2027'!H14</f>
        <v>0</v>
      </c>
      <c r="I14" s="165">
        <f>'Златибор 2018'!I14+'Златибор 2019'!I14+'Златибор 2020'!I14+'Златибор 2021'!I14+'Златибор 2022'!I14+'Златибор 2023'!I14+'Златибор 2024'!I14+'Златибор 2025'!I14+'Златибор 2026'!I14+'Златибор 2027'!I14</f>
        <v>0</v>
      </c>
      <c r="J14" s="65">
        <f>'Златибор 2018'!J14+'Златибор 2019'!J14+'Златибор 2020'!J14+'Златибор 2021'!J14+'Златибор 2022'!J14+'Златибор 2023'!J14+'Златибор 2024'!J14+'Златибор 2025'!J14+'Златибор 2026'!J14+'Златибор 2027'!J14</f>
        <v>6.072011</v>
      </c>
      <c r="K14" s="41"/>
      <c r="L14" s="60">
        <f>'Златибор 2018'!L14+'Златибор 2019'!L14+'Златибор 2020'!L14+'Златибор 2021'!L14+'Златибор 2022'!L14+'Златибор 2023'!L14+'Златибор 2024'!L14+'Златибор 2025'!L14+'Златибор 2026'!L14+'Златибор 2027'!L14</f>
        <v>110206.99965</v>
      </c>
      <c r="M14" s="60">
        <f>'Златибор 2018'!M14+'Златибор 2019'!M14+'Златибор 2020'!M14+'Златибор 2021'!M14+'Златибор 2022'!M14+'Златибор 2023'!M14+'Златибор 2024'!M14+'Златибор 2025'!M14+'Златибор 2026'!M14+'Златибор 2027'!M14</f>
        <v>110206.99965</v>
      </c>
      <c r="N14" s="36">
        <f>'Златибор 2018'!N14+'Златибор 2019'!N14+'Златибор 2020'!N14+'Златибор 2021'!N14+'Златибор 2022'!N14+'Златибор 2023'!N14+'Златибор 2024'!N14+'Златибор 2025'!N14+'Златибор 2026'!N14+'Златибор 2027'!N14</f>
        <v>0</v>
      </c>
      <c r="O14" s="37">
        <f>'Златибор 2018'!O14+'Златибор 2019'!O14+'Златибор 2020'!O14+'Златибор 2021'!O14+'Златибор 2022'!O14+'Златибор 2023'!O14+'Златибор 2024'!O14+'Златибор 2025'!O14+'Златибор 2026'!O14+'Златибор 2027'!O14</f>
        <v>0</v>
      </c>
      <c r="P14" s="153">
        <f t="shared" si="0"/>
        <v>513752.8995202801</v>
      </c>
      <c r="Q14" s="190">
        <f t="shared" si="1"/>
        <v>0</v>
      </c>
      <c r="R14" s="154">
        <f t="shared" si="2"/>
        <v>0</v>
      </c>
      <c r="S14" s="155">
        <f t="shared" si="3"/>
        <v>513752.8995202801</v>
      </c>
      <c r="T14" s="88"/>
      <c r="U14" s="137"/>
      <c r="V14" s="96"/>
    </row>
    <row r="15" spans="1:22" s="95" customFormat="1" ht="12.75" customHeight="1">
      <c r="A15" s="121">
        <f>'Златибор 2018'!A15</f>
        <v>10</v>
      </c>
      <c r="B15" s="93" t="str">
        <f>'Златибор 2018'!B15</f>
        <v>Обележавање граница - II зона </v>
      </c>
      <c r="C15" s="94" t="str">
        <f>'Златибор 2018'!C15</f>
        <v>км</v>
      </c>
      <c r="D15" s="65">
        <f>'Златибор 2018'!D15+'Златибор 2019'!D15+'Златибор 2020'!D15+'Златибор 2021'!D15+'Златибор 2022'!D15+'Златибор 2023'!D15+'Златибор 2024'!D15+'Златибор 2025'!D15+'Златибор 2026'!D15+'Златибор 2027'!D15</f>
        <v>202</v>
      </c>
      <c r="E15" s="63">
        <f>'Златибор 2018'!E15+'Златибор 2019'!E15+'Златибор 2020'!E15+'Златибор 2021'!E15+'Златибор 2022'!E15+'Златибор 2023'!E15+'Златибор 2024'!E15+'Златибор 2025'!E15+'Златибор 2026'!E15+'Златибор 2027'!E15</f>
        <v>50682.60000000001</v>
      </c>
      <c r="F15" s="164">
        <f>'Златибор 2018'!F15+'Златибор 2019'!F15+'Златибор 2020'!F15+'Златибор 2021'!F15+'Златибор 2022'!F15+'Златибор 2023'!F15+'Златибор 2024'!F15+'Златибор 2025'!F15+'Златибор 2026'!F15+'Златибор 2027'!F15</f>
        <v>1023788.52</v>
      </c>
      <c r="G15" s="164">
        <f>'Златибор 2018'!G15+'Златибор 2019'!G15+'Златибор 2020'!G15+'Златибор 2021'!G15+'Златибор 2022'!G15+'Златибор 2023'!G15+'Златибор 2024'!G15+'Златибор 2025'!G15+'Златибор 2026'!G15+'Златибор 2027'!G15</f>
        <v>1023788.52</v>
      </c>
      <c r="H15" s="164">
        <f>'Златибор 2018'!H15+'Златибор 2019'!H15+'Златибор 2020'!H15+'Златибор 2021'!H15+'Златибор 2022'!H15+'Златибор 2023'!H15+'Златибор 2024'!H15+'Златибор 2025'!H15+'Златибор 2026'!H15+'Златибор 2027'!H15</f>
        <v>0</v>
      </c>
      <c r="I15" s="165">
        <f>'Златибор 2018'!I15+'Златибор 2019'!I15+'Златибор 2020'!I15+'Златибор 2021'!I15+'Златибор 2022'!I15+'Златибор 2023'!I15+'Златибор 2024'!I15+'Златибор 2025'!I15+'Златибор 2026'!I15+'Златибор 2027'!I15</f>
        <v>0</v>
      </c>
      <c r="J15" s="65">
        <f>'Златибор 2018'!J15+'Златибор 2019'!J15+'Златибор 2020'!J15+'Златибор 2021'!J15+'Златибор 2022'!J15+'Златибор 2023'!J15+'Златибор 2024'!J15+'Златибор 2025'!J15+'Златибор 2026'!J15+'Златибор 2027'!J15</f>
        <v>66</v>
      </c>
      <c r="K15" s="41"/>
      <c r="L15" s="60">
        <f>'Златибор 2018'!L15+'Златибор 2019'!L15+'Златибор 2020'!L15+'Златибор 2021'!L15+'Златибор 2022'!L15+'Златибор 2023'!L15+'Златибор 2024'!L15+'Златибор 2025'!L15+'Златибор 2026'!L15+'Златибор 2027'!L15</f>
        <v>1197900</v>
      </c>
      <c r="M15" s="60">
        <f>'Златибор 2018'!M15+'Златибор 2019'!M15+'Златибор 2020'!M15+'Златибор 2021'!M15+'Златибор 2022'!M15+'Златибор 2023'!M15+'Златибор 2024'!M15+'Златибор 2025'!M15+'Златибор 2026'!M15+'Златибор 2027'!M15</f>
        <v>1197900</v>
      </c>
      <c r="N15" s="36">
        <f>'Златибор 2018'!N15+'Златибор 2019'!N15+'Златибор 2020'!N15+'Златибор 2021'!N15+'Златибор 2022'!N15+'Златибор 2023'!N15+'Златибор 2024'!N15+'Златибор 2025'!N15+'Златибор 2026'!N15+'Златибор 2027'!N15</f>
        <v>0</v>
      </c>
      <c r="O15" s="37">
        <f>'Златибор 2018'!O15+'Златибор 2019'!O15+'Златибор 2020'!O15+'Златибор 2021'!O15+'Златибор 2022'!O15+'Златибор 2023'!O15+'Златибор 2024'!O15+'Златибор 2025'!O15+'Златибор 2026'!O15+'Златибор 2027'!O15</f>
        <v>0</v>
      </c>
      <c r="P15" s="153">
        <f t="shared" si="0"/>
        <v>2221688.52</v>
      </c>
      <c r="Q15" s="190">
        <f t="shared" si="1"/>
        <v>0</v>
      </c>
      <c r="R15" s="154">
        <f t="shared" si="2"/>
        <v>0</v>
      </c>
      <c r="S15" s="155">
        <f t="shared" si="3"/>
        <v>2221688.52</v>
      </c>
      <c r="T15" s="88"/>
      <c r="U15" s="137"/>
      <c r="V15" s="96"/>
    </row>
    <row r="16" spans="1:22" s="95" customFormat="1" ht="12">
      <c r="A16" s="121">
        <f>'Златибор 2018'!A16</f>
        <v>11</v>
      </c>
      <c r="B16" s="93" t="str">
        <f>'Златибор 2018'!B16</f>
        <v>Обележавање спољне границе </v>
      </c>
      <c r="C16" s="94" t="str">
        <f>'Златибор 2018'!C16</f>
        <v>км</v>
      </c>
      <c r="D16" s="65">
        <f>'Златибор 2018'!D16+'Златибор 2019'!D16+'Златибор 2020'!D16+'Златибор 2021'!D16+'Златибор 2022'!D16+'Златибор 2023'!D16+'Златибор 2024'!D16+'Златибор 2025'!D16+'Златибор 2026'!D16+'Златибор 2027'!D16</f>
        <v>83</v>
      </c>
      <c r="E16" s="63">
        <f>'Златибор 2018'!E16+'Златибор 2019'!E16+'Златибор 2020'!E16+'Златибор 2021'!E16+'Златибор 2022'!E16+'Златибор 2023'!E16+'Златибор 2024'!E16+'Златибор 2025'!E16+'Златибор 2026'!E16+'Златибор 2027'!E16</f>
        <v>50682.60000000001</v>
      </c>
      <c r="F16" s="164">
        <f>'Златибор 2018'!F16+'Златибор 2019'!F16+'Златибор 2020'!F16+'Златибор 2021'!F16+'Златибор 2022'!F16+'Златибор 2023'!F16+'Златибор 2024'!F16+'Златибор 2025'!F16+'Златибор 2026'!F16+'Златибор 2027'!F16</f>
        <v>420665.58</v>
      </c>
      <c r="G16" s="164">
        <f>'Златибор 2018'!G16+'Златибор 2019'!G16+'Златибор 2020'!G16+'Златибор 2021'!G16+'Златибор 2022'!G16+'Златибор 2023'!G16+'Златибор 2024'!G16+'Златибор 2025'!G16+'Златибор 2026'!G16+'Златибор 2027'!G16</f>
        <v>420665.58</v>
      </c>
      <c r="H16" s="164">
        <f>'Златибор 2018'!H16+'Златибор 2019'!H16+'Златибор 2020'!H16+'Златибор 2021'!H16+'Златибор 2022'!H16+'Златибор 2023'!H16+'Златибор 2024'!H16+'Златибор 2025'!H16+'Златибор 2026'!H16+'Златибор 2027'!H16</f>
        <v>0</v>
      </c>
      <c r="I16" s="165">
        <f>'Златибор 2018'!I16+'Златибор 2019'!I16+'Златибор 2020'!I16+'Златибор 2021'!I16+'Златибор 2022'!I16+'Златибор 2023'!I16+'Златибор 2024'!I16+'Златибор 2025'!I16+'Златибор 2026'!I16+'Златибор 2027'!I16</f>
        <v>0</v>
      </c>
      <c r="J16" s="65">
        <f>'Златибор 2018'!J16+'Златибор 2019'!J16+'Златибор 2020'!J16+'Златибор 2021'!J16+'Златибор 2022'!J16+'Златибор 2023'!J16+'Златибор 2024'!J16+'Златибор 2025'!J16+'Златибор 2026'!J16+'Златибор 2027'!J16</f>
        <v>56</v>
      </c>
      <c r="K16" s="41"/>
      <c r="L16" s="60">
        <f>'Златибор 2018'!L16+'Златибор 2019'!L16+'Златибор 2020'!L16+'Златибор 2021'!L16+'Златибор 2022'!L16+'Златибор 2023'!L16+'Златибор 2024'!L16+'Златибор 2025'!L16+'Златибор 2026'!L16+'Златибор 2027'!L16</f>
        <v>1016400</v>
      </c>
      <c r="M16" s="60">
        <f>'Златибор 2018'!M16+'Златибор 2019'!M16+'Златибор 2020'!M16+'Златибор 2021'!M16+'Златибор 2022'!M16+'Златибор 2023'!M16+'Златибор 2024'!M16+'Златибор 2025'!M16+'Златибор 2026'!M16+'Златибор 2027'!M16</f>
        <v>304920</v>
      </c>
      <c r="N16" s="36">
        <f>'Златибор 2018'!N16+'Златибор 2019'!N16+'Златибор 2020'!N16+'Златибор 2021'!N16+'Златибор 2022'!N16+'Златибор 2023'!N16+'Златибор 2024'!N16+'Златибор 2025'!N16+'Златибор 2026'!N16+'Златибор 2027'!N16</f>
        <v>152460</v>
      </c>
      <c r="O16" s="37">
        <f>'Златибор 2018'!O16+'Златибор 2019'!O16+'Златибор 2020'!O16+'Златибор 2021'!O16+'Златибор 2022'!O16+'Златибор 2023'!O16+'Златибор 2024'!O16+'Златибор 2025'!O16+'Златибор 2026'!O16+'Златибор 2027'!O16</f>
        <v>559020</v>
      </c>
      <c r="P16" s="153">
        <f t="shared" si="0"/>
        <v>725585.5800000001</v>
      </c>
      <c r="Q16" s="190">
        <f t="shared" si="1"/>
        <v>152460</v>
      </c>
      <c r="R16" s="154">
        <f t="shared" si="2"/>
        <v>559020</v>
      </c>
      <c r="S16" s="155">
        <f t="shared" si="3"/>
        <v>1437065.58</v>
      </c>
      <c r="T16" s="88"/>
      <c r="U16" s="137"/>
      <c r="V16" s="96"/>
    </row>
    <row r="17" spans="1:22" s="95" customFormat="1" ht="12">
      <c r="A17" s="121">
        <f>'Златибор 2018'!A17</f>
        <v>12</v>
      </c>
      <c r="B17" s="93" t="str">
        <f>'Златибор 2018'!B17</f>
        <v>Обнављање граница</v>
      </c>
      <c r="C17" s="94" t="str">
        <f>'Златибор 2018'!C17</f>
        <v>км</v>
      </c>
      <c r="D17" s="65">
        <f>'Златибор 2018'!D17+'Златибор 2019'!D17+'Златибор 2020'!D17+'Златибор 2021'!D17+'Златибор 2022'!D17+'Златибор 2023'!D17+'Златибор 2024'!D17+'Златибор 2025'!D17+'Златибор 2026'!D17+'Златибор 2027'!D17</f>
        <v>365</v>
      </c>
      <c r="E17" s="63">
        <f>'Златибор 2018'!E17+'Златибор 2019'!E17+'Златибор 2020'!E17+'Златибор 2021'!E17+'Златибор 2022'!E17+'Златибор 2023'!E17+'Златибор 2024'!E17+'Златибор 2025'!E17+'Златибор 2026'!E17+'Златибор 2027'!E17</f>
        <v>54450</v>
      </c>
      <c r="F17" s="164">
        <f>'Златибор 2018'!F17+'Златибор 2019'!F17+'Златибор 2020'!F17+'Златибор 2021'!F17+'Златибор 2022'!F17+'Златибор 2023'!F17+'Златибор 2024'!F17+'Златибор 2025'!F17+'Златибор 2026'!F17+'Златибор 2027'!F17</f>
        <v>2208250</v>
      </c>
      <c r="G17" s="164">
        <f>'Златибор 2018'!G17+'Златибор 2019'!G17+'Златибор 2020'!G17+'Златибор 2021'!G17+'Златибор 2022'!G17+'Златибор 2023'!G17+'Златибор 2024'!G17+'Златибор 2025'!G17+'Златибор 2026'!G17+'Златибор 2027'!G17</f>
        <v>662475</v>
      </c>
      <c r="H17" s="164">
        <f>'Златибор 2018'!H17+'Златибор 2019'!H17+'Златибор 2020'!H17+'Златибор 2021'!H17+'Златибор 2022'!H17+'Златибор 2023'!H17+'Златибор 2024'!H17+'Златибор 2025'!H17+'Златибор 2026'!H17+'Златибор 2027'!H17</f>
        <v>319137.5</v>
      </c>
      <c r="I17" s="165">
        <f>'Златибор 2018'!I17+'Златибор 2019'!I17+'Златибор 2020'!I17+'Златибор 2021'!I17+'Златибор 2022'!I17+'Златибор 2023'!I17+'Златибор 2024'!I17+'Златибор 2025'!I17+'Златибор 2026'!I17+'Златибор 2027'!I17</f>
        <v>1226637.5</v>
      </c>
      <c r="J17" s="65">
        <f>'Златибор 2018'!J17+'Златибор 2019'!J17+'Златибор 2020'!J17+'Златибор 2021'!J17+'Златибор 2022'!J17+'Златибор 2023'!J17+'Златибор 2024'!J17+'Златибор 2025'!J17+'Златибор 2026'!J17+'Златибор 2027'!J17</f>
        <v>128</v>
      </c>
      <c r="K17" s="41"/>
      <c r="L17" s="60">
        <f>'Златибор 2018'!L17+'Златибор 2019'!L17+'Златибор 2020'!L17+'Златибор 2021'!L17+'Златибор 2022'!L17+'Златибор 2023'!L17+'Златибор 2024'!L17+'Златибор 2025'!L17+'Златибор 2026'!L17+'Златибор 2027'!L17</f>
        <v>774400</v>
      </c>
      <c r="M17" s="60">
        <f>'Златибор 2018'!M17+'Златибор 2019'!M17+'Златибор 2020'!M17+'Златибор 2021'!M17+'Златибор 2022'!M17+'Златибор 2023'!M17+'Златибор 2024'!M17+'Златибор 2025'!M17+'Златибор 2026'!M17+'Златибор 2027'!M17</f>
        <v>232320</v>
      </c>
      <c r="N17" s="36">
        <f>'Златибор 2018'!N17+'Златибор 2019'!N17+'Златибор 2020'!N17+'Златибор 2021'!N17+'Златибор 2022'!N17+'Златибор 2023'!N17+'Златибор 2024'!N17+'Златибор 2025'!N17+'Златибор 2026'!N17+'Златибор 2027'!N17</f>
        <v>116160</v>
      </c>
      <c r="O17" s="37">
        <f>'Златибор 2018'!O17+'Златибор 2019'!O17+'Златибор 2020'!O17+'Златибор 2021'!O17+'Златибор 2022'!O17+'Златибор 2023'!O17+'Златибор 2024'!O17+'Златибор 2025'!O17+'Златибор 2026'!O17+'Златибор 2027'!O17</f>
        <v>425920</v>
      </c>
      <c r="P17" s="153">
        <f t="shared" si="0"/>
        <v>894795</v>
      </c>
      <c r="Q17" s="190">
        <f t="shared" si="1"/>
        <v>435297.5</v>
      </c>
      <c r="R17" s="154">
        <f t="shared" si="2"/>
        <v>1652557.5</v>
      </c>
      <c r="S17" s="155">
        <f t="shared" si="3"/>
        <v>2982650</v>
      </c>
      <c r="T17" s="88"/>
      <c r="U17" s="137"/>
      <c r="V17" s="96"/>
    </row>
    <row r="18" spans="1:22" s="95" customFormat="1" ht="12">
      <c r="A18" s="121">
        <f>'Златибор 2018'!A18</f>
        <v>13</v>
      </c>
      <c r="B18" s="93" t="str">
        <f>'Златибор 2018'!B18</f>
        <v>Израда и постављање ознака табли и путоказа  </v>
      </c>
      <c r="C18" s="94" t="str">
        <f>'Златибор 2018'!C18</f>
        <v>ком.</v>
      </c>
      <c r="D18" s="65">
        <f>'Златибор 2018'!D18+'Златибор 2019'!D18+'Златибор 2020'!D18+'Златибор 2021'!D18+'Златибор 2022'!D18+'Златибор 2023'!D18+'Златибор 2024'!D18+'Златибор 2025'!D18+'Златибор 2026'!D18+'Златибор 2027'!D18</f>
        <v>114</v>
      </c>
      <c r="E18" s="63">
        <f>'Златибор 2018'!E18+'Златибор 2019'!E18+'Златибор 2020'!E18+'Златибор 2021'!E18+'Златибор 2022'!E18+'Златибор 2023'!E18+'Златибор 2024'!E18+'Златибор 2025'!E18+'Златибор 2026'!E18+'Златибор 2027'!E18</f>
        <v>50000</v>
      </c>
      <c r="F18" s="164">
        <f>'Златибор 2018'!F18+'Златибор 2019'!F18+'Златибор 2020'!F18+'Златибор 2021'!F18+'Златибор 2022'!F18+'Златибор 2023'!F18+'Златибор 2024'!F18+'Златибор 2025'!F18+'Златибор 2026'!F18+'Златибор 2027'!F18</f>
        <v>570000</v>
      </c>
      <c r="G18" s="164">
        <f>'Златибор 2018'!G18+'Златибор 2019'!G18+'Златибор 2020'!G18+'Златибор 2021'!G18+'Златибор 2022'!G18+'Златибор 2023'!G18+'Златибор 2024'!G18+'Златибор 2025'!G18+'Златибор 2026'!G18+'Златибор 2027'!G18</f>
        <v>255000</v>
      </c>
      <c r="H18" s="164">
        <f>'Златибор 2018'!H18+'Златибор 2019'!H18+'Златибор 2020'!H18+'Златибор 2021'!H18+'Златибор 2022'!H18+'Златибор 2023'!H18+'Златибор 2024'!H18+'Златибор 2025'!H18+'Златибор 2026'!H18+'Златибор 2027'!H18</f>
        <v>65000</v>
      </c>
      <c r="I18" s="165">
        <f>'Златибор 2018'!I18+'Златибор 2019'!I18+'Златибор 2020'!I18+'Златибор 2021'!I18+'Златибор 2022'!I18+'Златибор 2023'!I18+'Златибор 2024'!I18+'Златибор 2025'!I18+'Златибор 2026'!I18+'Златибор 2027'!I18</f>
        <v>250000</v>
      </c>
      <c r="J18" s="65">
        <f>'Златибор 2018'!J18+'Златибор 2019'!J18+'Златибор 2020'!J18+'Златибор 2021'!J18+'Златибор 2022'!J18+'Златибор 2023'!J18+'Златибор 2024'!J18+'Златибор 2025'!J18+'Златибор 2026'!J18+'Златибор 2027'!J18</f>
        <v>60</v>
      </c>
      <c r="K18" s="41"/>
      <c r="L18" s="60">
        <f>'Златибор 2018'!L18+'Златибор 2019'!L18+'Златибор 2020'!L18+'Златибор 2021'!L18+'Златибор 2022'!L18+'Златибор 2023'!L18+'Златибор 2024'!L18+'Златибор 2025'!L18+'Златибор 2026'!L18+'Златибор 2027'!L18</f>
        <v>1452000</v>
      </c>
      <c r="M18" s="60">
        <f>'Златибор 2018'!M18+'Златибор 2019'!M18+'Златибор 2020'!M18+'Златибор 2021'!M18+'Златибор 2022'!M18+'Златибор 2023'!M18+'Златибор 2024'!M18+'Златибор 2025'!M18+'Златибор 2026'!M18+'Златибор 2027'!M18</f>
        <v>605000</v>
      </c>
      <c r="N18" s="36">
        <f>'Златибор 2018'!N18+'Златибор 2019'!N18+'Златибор 2020'!N18+'Златибор 2021'!N18+'Златибор 2022'!N18+'Златибор 2023'!N18+'Златибор 2024'!N18+'Златибор 2025'!N18+'Златибор 2026'!N18+'Златибор 2027'!N18</f>
        <v>181500</v>
      </c>
      <c r="O18" s="37">
        <f>'Златибор 2018'!O18+'Златибор 2019'!O18+'Златибор 2020'!O18+'Златибор 2021'!O18+'Златибор 2022'!O18+'Златибор 2023'!O18+'Златибор 2024'!O18+'Златибор 2025'!O18+'Златибор 2026'!O18+'Златибор 2027'!O18</f>
        <v>665500</v>
      </c>
      <c r="P18" s="153">
        <f t="shared" si="0"/>
        <v>860000</v>
      </c>
      <c r="Q18" s="190">
        <f t="shared" si="1"/>
        <v>246500</v>
      </c>
      <c r="R18" s="154">
        <f t="shared" si="2"/>
        <v>915500</v>
      </c>
      <c r="S18" s="155">
        <f t="shared" si="3"/>
        <v>2022000</v>
      </c>
      <c r="T18" s="88"/>
      <c r="U18" s="137"/>
      <c r="V18" s="96"/>
    </row>
    <row r="19" spans="1:22" s="95" customFormat="1" ht="12">
      <c r="A19" s="121">
        <f>'Златибор 2018'!A19</f>
        <v>14</v>
      </c>
      <c r="B19" s="93" t="str">
        <f>'Златибор 2018'!B19</f>
        <v>Израда и постављање ознака табли и путоказа - отпад</v>
      </c>
      <c r="C19" s="94" t="str">
        <f>'Златибор 2018'!C19</f>
        <v>ком.</v>
      </c>
      <c r="D19" s="65">
        <f>'Златибор 2018'!D19+'Златибор 2019'!D19+'Златибор 2020'!D19+'Златибор 2021'!D19+'Златибор 2022'!D19+'Златибор 2023'!D19+'Златибор 2024'!D19+'Златибор 2025'!D19+'Златибор 2026'!D19+'Златибор 2027'!D19</f>
        <v>45</v>
      </c>
      <c r="E19" s="63">
        <f>'Златибор 2018'!E19+'Златибор 2019'!E19+'Златибор 2020'!E19+'Златибор 2021'!E19+'Златибор 2022'!E19+'Златибор 2023'!E19+'Златибор 2024'!E19+'Златибор 2025'!E19+'Златибор 2026'!E19+'Златибор 2027'!E19</f>
        <v>45000</v>
      </c>
      <c r="F19" s="164">
        <f>'Златибор 2018'!F19+'Златибор 2019'!F19+'Златибор 2020'!F19+'Златибор 2021'!F19+'Златибор 2022'!F19+'Златибор 2023'!F19+'Златибор 2024'!F19+'Златибор 2025'!F19+'Златибор 2026'!F19+'Златибор 2027'!F19</f>
        <v>225000</v>
      </c>
      <c r="G19" s="164">
        <f>'Златибор 2018'!G19+'Златибор 2019'!G19+'Златибор 2020'!G19+'Златибор 2021'!G19+'Златибор 2022'!G19+'Златибор 2023'!G19+'Златибор 2024'!G19+'Златибор 2025'!G19+'Златибор 2026'!G19+'Златибор 2027'!G19</f>
        <v>67500</v>
      </c>
      <c r="H19" s="164">
        <f>'Златибор 2018'!H19+'Златибор 2019'!H19+'Златибор 2020'!H19+'Златибор 2021'!H19+'Златибор 2022'!H19+'Златибор 2023'!H19+'Златибор 2024'!H19+'Златибор 2025'!H19+'Златибор 2026'!H19+'Златибор 2027'!H19</f>
        <v>32500</v>
      </c>
      <c r="I19" s="165">
        <f>'Златибор 2018'!I19+'Златибор 2019'!I19+'Златибор 2020'!I19+'Златибор 2021'!I19+'Златибор 2022'!I19+'Златибор 2023'!I19+'Златибор 2024'!I19+'Златибор 2025'!I19+'Златибор 2026'!I19+'Златибор 2027'!I19</f>
        <v>125000</v>
      </c>
      <c r="J19" s="65">
        <f>'Златибор 2018'!J19+'Златибор 2019'!J19+'Златибор 2020'!J19+'Златибор 2021'!J19+'Златибор 2022'!J19+'Златибор 2023'!J19+'Златибор 2024'!J19+'Златибор 2025'!J19+'Златибор 2026'!J19+'Златибор 2027'!J19</f>
        <v>0</v>
      </c>
      <c r="K19" s="41"/>
      <c r="L19" s="60">
        <f>'Златибор 2018'!L19+'Златибор 2019'!L19+'Златибор 2020'!L19+'Златибор 2021'!L19+'Златибор 2022'!L19+'Златибор 2023'!L19+'Златибор 2024'!L19+'Златибор 2025'!L19+'Златибор 2026'!L19+'Златибор 2027'!L19</f>
        <v>0</v>
      </c>
      <c r="M19" s="60">
        <f>'Златибор 2018'!M19+'Златибор 2019'!M19+'Златибор 2020'!M19+'Златибор 2021'!M19+'Златибор 2022'!M19+'Златибор 2023'!M19+'Златибор 2024'!M19+'Златибор 2025'!M19+'Златибор 2026'!M19+'Златибор 2027'!M19</f>
        <v>0</v>
      </c>
      <c r="N19" s="36">
        <f>'Златибор 2018'!N19+'Златибор 2019'!N19+'Златибор 2020'!N19+'Златибор 2021'!N19+'Златибор 2022'!N19+'Златибор 2023'!N19+'Златибор 2024'!N19+'Златибор 2025'!N19+'Златибор 2026'!N19+'Златибор 2027'!N19</f>
        <v>0</v>
      </c>
      <c r="O19" s="37">
        <f>'Златибор 2018'!O19+'Златибор 2019'!O19+'Златибор 2020'!O19+'Златибор 2021'!O19+'Златибор 2022'!O19+'Златибор 2023'!O19+'Златибор 2024'!O19+'Златибор 2025'!O19+'Златибор 2026'!O19+'Златибор 2027'!O19</f>
        <v>0</v>
      </c>
      <c r="P19" s="153">
        <f t="shared" si="0"/>
        <v>67500</v>
      </c>
      <c r="Q19" s="190">
        <f t="shared" si="1"/>
        <v>32500</v>
      </c>
      <c r="R19" s="154">
        <f t="shared" si="2"/>
        <v>125000</v>
      </c>
      <c r="S19" s="155">
        <f t="shared" si="3"/>
        <v>225000</v>
      </c>
      <c r="T19" s="88"/>
      <c r="U19" s="137"/>
      <c r="V19" s="96"/>
    </row>
    <row r="20" spans="1:22" s="95" customFormat="1" ht="12">
      <c r="A20" s="121">
        <f>'Златибор 2018'!A20</f>
        <v>15</v>
      </c>
      <c r="B20" s="93" t="str">
        <f>'Златибор 2018'!B20</f>
        <v>Израда и постављање информативних табли  </v>
      </c>
      <c r="C20" s="94" t="str">
        <f>'Златибор 2018'!C20</f>
        <v>ком.</v>
      </c>
      <c r="D20" s="65">
        <f>'Златибор 2018'!D20+'Златибор 2019'!D20+'Златибор 2020'!D20+'Златибор 2021'!D20+'Златибор 2022'!D20+'Златибор 2023'!D20+'Златибор 2024'!D20+'Златибор 2025'!D20+'Златибор 2026'!D20+'Златибор 2027'!D20</f>
        <v>25</v>
      </c>
      <c r="E20" s="63">
        <f>'Златибор 2018'!E20+'Златибор 2019'!E20+'Златибор 2020'!E20+'Златибор 2021'!E20+'Златибор 2022'!E20+'Златибор 2023'!E20+'Златибор 2024'!E20+'Златибор 2025'!E20+'Златибор 2026'!E20+'Златибор 2027'!E20</f>
        <v>540000</v>
      </c>
      <c r="F20" s="164">
        <f>'Златибор 2018'!F20+'Златибор 2019'!F20+'Златибор 2020'!F20+'Златибор 2021'!F20+'Златибор 2022'!F20+'Златибор 2023'!F20+'Златибор 2024'!F20+'Златибор 2025'!F20+'Златибор 2026'!F20+'Златибор 2027'!F20</f>
        <v>1350000</v>
      </c>
      <c r="G20" s="164">
        <f>'Златибор 2018'!G20+'Златибор 2019'!G20+'Златибор 2020'!G20+'Златибор 2021'!G20+'Златибор 2022'!G20+'Златибор 2023'!G20+'Златибор 2024'!G20+'Златибор 2025'!G20+'Златибор 2026'!G20+'Златибор 2027'!G20</f>
        <v>594000</v>
      </c>
      <c r="H20" s="164">
        <f>'Златибор 2018'!H20+'Златибор 2019'!H20+'Златибор 2020'!H20+'Златибор 2021'!H20+'Златибор 2022'!H20+'Златибор 2023'!H20+'Златибор 2024'!H20+'Златибор 2025'!H20+'Златибор 2026'!H20+'Златибор 2027'!H20</f>
        <v>151200</v>
      </c>
      <c r="I20" s="165">
        <f>'Златибор 2018'!I20+'Златибор 2019'!I20+'Златибор 2020'!I20+'Златибор 2021'!I20+'Златибор 2022'!I20+'Златибор 2023'!I20+'Златибор 2024'!I20+'Златибор 2025'!I20+'Златибор 2026'!I20+'Златибор 2027'!I20</f>
        <v>604800</v>
      </c>
      <c r="J20" s="65">
        <f>'Златибор 2018'!J20+'Златибор 2019'!J20+'Златибор 2020'!J20+'Златибор 2021'!J20+'Златибор 2022'!J20+'Златибор 2023'!J20+'Златибор 2024'!J20+'Златибор 2025'!J20+'Златибор 2026'!J20+'Златибор 2027'!J20</f>
        <v>6</v>
      </c>
      <c r="K20" s="41"/>
      <c r="L20" s="60">
        <f>'Златибор 2018'!L20+'Златибор 2019'!L20+'Златибор 2020'!L20+'Златибор 2021'!L20+'Златибор 2022'!L20+'Златибор 2023'!L20+'Златибор 2024'!L20+'Златибор 2025'!L20+'Златибор 2026'!L20+'Златибор 2027'!L20</f>
        <v>726000</v>
      </c>
      <c r="M20" s="60">
        <f>'Златибор 2018'!M20+'Златибор 2019'!M20+'Златибор 2020'!M20+'Златибор 2021'!M20+'Златибор 2022'!M20+'Златибор 2023'!M20+'Златибор 2024'!M20+'Златибор 2025'!M20+'Златибор 2026'!M20+'Златибор 2027'!M20</f>
        <v>387200</v>
      </c>
      <c r="N20" s="36">
        <f>'Златибор 2018'!N20+'Златибор 2019'!N20+'Златибор 2020'!N20+'Златибор 2021'!N20+'Златибор 2022'!N20+'Златибор 2023'!N20+'Златибор 2024'!N20+'Златибор 2025'!N20+'Златибор 2026'!N20+'Златибор 2027'!N20</f>
        <v>72600</v>
      </c>
      <c r="O20" s="37">
        <f>'Златибор 2018'!O20+'Златибор 2019'!O20+'Златибор 2020'!O20+'Златибор 2021'!O20+'Златибор 2022'!O20+'Златибор 2023'!O20+'Златибор 2024'!O20+'Златибор 2025'!O20+'Златибор 2026'!O20+'Златибор 2027'!O20</f>
        <v>266200</v>
      </c>
      <c r="P20" s="153">
        <f t="shared" si="0"/>
        <v>981200</v>
      </c>
      <c r="Q20" s="190">
        <f t="shared" si="1"/>
        <v>223800</v>
      </c>
      <c r="R20" s="154">
        <f t="shared" si="2"/>
        <v>871000</v>
      </c>
      <c r="S20" s="155">
        <f t="shared" si="3"/>
        <v>2076000</v>
      </c>
      <c r="T20" s="88"/>
      <c r="U20" s="137"/>
      <c r="V20" s="96"/>
    </row>
    <row r="21" spans="1:22" s="95" customFormat="1" ht="12">
      <c r="A21" s="121">
        <f>'Златибор 2018'!A21</f>
        <v>16</v>
      </c>
      <c r="B21" s="93" t="str">
        <f>'Златибор 2018'!B21</f>
        <v>Одржавање постојећих табли</v>
      </c>
      <c r="C21" s="94" t="str">
        <f>'Златибор 2018'!C21</f>
        <v>ком.</v>
      </c>
      <c r="D21" s="65">
        <f>'Златибор 2018'!D21+'Златибор 2019'!D21+'Златибор 2020'!D21+'Златибор 2021'!D21+'Златибор 2022'!D21+'Златибор 2023'!D21+'Златибор 2024'!D21+'Златибор 2025'!D21+'Златибор 2026'!D21+'Златибор 2027'!D21</f>
        <v>80</v>
      </c>
      <c r="E21" s="63">
        <f>'Златибор 2018'!E21+'Златибор 2019'!E21+'Златибор 2020'!E21+'Златибор 2021'!E21+'Златибор 2022'!E21+'Златибор 2023'!E21+'Златибор 2024'!E21+'Златибор 2025'!E21+'Златибор 2026'!E21+'Златибор 2027'!E21</f>
        <v>27000</v>
      </c>
      <c r="F21" s="164">
        <f>'Златибор 2018'!F21+'Златибор 2019'!F21+'Златибор 2020'!F21+'Златибор 2021'!F21+'Златибор 2022'!F21+'Златибор 2023'!F21+'Златибор 2024'!F21+'Златибор 2025'!F21+'Златибор 2026'!F21+'Златибор 2027'!F21</f>
        <v>240000</v>
      </c>
      <c r="G21" s="164">
        <f>'Златибор 2018'!G21+'Златибор 2019'!G21+'Златибор 2020'!G21+'Златибор 2021'!G21+'Златибор 2022'!G21+'Златибор 2023'!G21+'Златибор 2024'!G21+'Златибор 2025'!G21+'Златибор 2026'!G21+'Златибор 2027'!G21</f>
        <v>72000</v>
      </c>
      <c r="H21" s="164">
        <f>'Златибор 2018'!H21+'Златибор 2019'!H21+'Златибор 2020'!H21+'Златибор 2021'!H21+'Златибор 2022'!H21+'Златибор 2023'!H21+'Златибор 2024'!H21+'Златибор 2025'!H21+'Златибор 2026'!H21+'Златибор 2027'!H21</f>
        <v>34650</v>
      </c>
      <c r="I21" s="165">
        <f>'Златибор 2018'!I21+'Златибор 2019'!I21+'Златибор 2020'!I21+'Златибор 2021'!I21+'Златибор 2022'!I21+'Златибор 2023'!I21+'Златибор 2024'!I21+'Златибор 2025'!I21+'Златибор 2026'!I21+'Златибор 2027'!I21</f>
        <v>133350</v>
      </c>
      <c r="J21" s="65">
        <f>'Златибор 2018'!J21+'Златибор 2019'!J21+'Златибор 2020'!J21+'Златибор 2021'!J21+'Златибор 2022'!J21+'Златибор 2023'!J21+'Златибор 2024'!J21+'Златибор 2025'!J21+'Златибор 2026'!J21+'Златибор 2027'!J21</f>
        <v>20</v>
      </c>
      <c r="K21" s="41"/>
      <c r="L21" s="60">
        <f>'Златибор 2018'!L21+'Златибор 2019'!L21+'Златибор 2020'!L21+'Златибор 2021'!L21+'Златибор 2022'!L21+'Златибор 2023'!L21+'Златибор 2024'!L21+'Златибор 2025'!L21+'Златибор 2026'!L21+'Златибор 2027'!L21</f>
        <v>60500</v>
      </c>
      <c r="M21" s="60">
        <f>'Златибор 2018'!M21+'Златибор 2019'!M21+'Златибор 2020'!M21+'Златибор 2021'!M21+'Златибор 2022'!M21+'Златибор 2023'!M21+'Златибор 2024'!M21+'Златибор 2025'!M21+'Златибор 2026'!M21+'Златибор 2027'!M21</f>
        <v>18150</v>
      </c>
      <c r="N21" s="36">
        <f>'Златибор 2018'!N21+'Златибор 2019'!N21+'Златибор 2020'!N21+'Златибор 2021'!N21+'Златибор 2022'!N21+'Златибор 2023'!N21+'Златибор 2024'!N21+'Златибор 2025'!N21+'Златибор 2026'!N21+'Златибор 2027'!N21</f>
        <v>9075</v>
      </c>
      <c r="O21" s="37">
        <f>'Златибор 2018'!O21+'Златибор 2019'!O21+'Златибор 2020'!O21+'Златибор 2021'!O21+'Златибор 2022'!O21+'Златибор 2023'!O21+'Златибор 2024'!O21+'Златибор 2025'!O21+'Златибор 2026'!O21+'Златибор 2027'!O21</f>
        <v>33275</v>
      </c>
      <c r="P21" s="153">
        <f t="shared" si="0"/>
        <v>90150</v>
      </c>
      <c r="Q21" s="190">
        <f t="shared" si="1"/>
        <v>43725</v>
      </c>
      <c r="R21" s="154">
        <f t="shared" si="2"/>
        <v>166625</v>
      </c>
      <c r="S21" s="155">
        <f t="shared" si="3"/>
        <v>300500</v>
      </c>
      <c r="T21" s="88"/>
      <c r="U21" s="137"/>
      <c r="V21" s="96"/>
    </row>
    <row r="22" spans="1:28" s="85" customFormat="1" ht="12">
      <c r="A22" s="121">
        <f>'Златибор 2018'!A22</f>
        <v>17</v>
      </c>
      <c r="B22" s="93" t="str">
        <f>'Златибор 2018'!B22</f>
        <v>Чување – бруто зараде чувара </v>
      </c>
      <c r="C22" s="94" t="str">
        <f>'Златибор 2018'!C22</f>
        <v>број</v>
      </c>
      <c r="D22" s="65">
        <f>'Златибор 2018'!D22+'Златибор 2019'!D22+'Златибор 2020'!D22+'Златибор 2021'!D22+'Златибор 2022'!D22+'Златибор 2023'!D22+'Златибор 2024'!D22+'Златибор 2025'!D22+'Златибор 2026'!D22+'Златибор 2027'!D22</f>
        <v>600</v>
      </c>
      <c r="E22" s="63">
        <f>'Златибор 2018'!E22+'Златибор 2019'!E22+'Златибор 2020'!E22+'Златибор 2021'!E22+'Златибор 2022'!E22+'Златибор 2023'!E22+'Златибор 2024'!E22+'Златибор 2025'!E22+'Златибор 2026'!E22+'Златибор 2027'!E22</f>
        <v>541666.666</v>
      </c>
      <c r="F22" s="164">
        <f>'Златибор 2018'!F22+'Златибор 2019'!F22+'Златибор 2020'!F22+'Златибор 2021'!F22+'Златибор 2022'!F22+'Златибор 2023'!F22+'Златибор 2024'!F22+'Златибор 2025'!F22+'Златибор 2026'!F22+'Златибор 2027'!F22</f>
        <v>32499999.959999997</v>
      </c>
      <c r="G22" s="164">
        <f>'Златибор 2018'!G22+'Златибор 2019'!G22+'Златибор 2020'!G22+'Златибор 2021'!G22+'Златибор 2022'!G22+'Златибор 2023'!G22+'Златибор 2024'!G22+'Златибор 2025'!G22+'Златибор 2026'!G22+'Златибор 2027'!G22</f>
        <v>12349999.984800002</v>
      </c>
      <c r="H22" s="164">
        <f>'Златибор 2018'!H22+'Златибор 2019'!H22+'Златибор 2020'!H22+'Златибор 2021'!H22+'Златибор 2022'!H22+'Златибор 2023'!H22+'Златибор 2024'!H22+'Златибор 2025'!H22+'Златибор 2026'!H22+'Златибор 2027'!H22</f>
        <v>4874999.994</v>
      </c>
      <c r="I22" s="165">
        <f>'Златибор 2018'!I22+'Златибор 2019'!I22+'Златибор 2020'!I22+'Златибор 2021'!I22+'Златибор 2022'!I22+'Златибор 2023'!I22+'Златибор 2024'!I22+'Златибор 2025'!I22+'Златибор 2026'!I22+'Златибор 2027'!I22</f>
        <v>15274999.9812</v>
      </c>
      <c r="J22" s="65">
        <f>'Златибор 2018'!J22+'Златибор 2019'!J22+'Златибор 2020'!J22+'Златибор 2021'!J22+'Златибор 2022'!J22+'Златибор 2023'!J22+'Златибор 2024'!J22+'Златибор 2025'!J22+'Златибор 2026'!J22+'Златибор 2027'!J22</f>
        <v>360</v>
      </c>
      <c r="K22" s="41"/>
      <c r="L22" s="60">
        <f>'Златибор 2018'!L22+'Златибор 2019'!L22+'Златибор 2020'!L22+'Златибор 2021'!L22+'Златибор 2022'!L22+'Златибор 2023'!L22+'Златибор 2024'!L22+'Златибор 2025'!L22+'Златибор 2026'!L22+'Златибор 2027'!L22</f>
        <v>15483799.998</v>
      </c>
      <c r="M22" s="60">
        <f>'Златибор 2018'!M22+'Златибор 2019'!M22+'Златибор 2020'!M22+'Златибор 2021'!M22+'Златибор 2022'!M22+'Златибор 2023'!M22+'Златибор 2024'!M22+'Златибор 2025'!M22+'Златибор 2026'!M22+'Златибор 2027'!M22</f>
        <v>5583039.9984</v>
      </c>
      <c r="N22" s="36">
        <f>'Златибор 2018'!N22+'Златибор 2019'!N22+'Златибор 2020'!N22+'Златибор 2021'!N22+'Златибор 2022'!N22+'Златибор 2023'!N22+'Златибор 2024'!N22+'Златибор 2025'!N22+'Златибор 2026'!N22+'Златибор 2027'!N22</f>
        <v>2286759.9995999997</v>
      </c>
      <c r="O22" s="37">
        <f>'Златибор 2018'!O22+'Златибор 2019'!O22+'Златибор 2020'!O22+'Златибор 2021'!O22+'Златибор 2022'!O22+'Златибор 2023'!O22+'Златибор 2024'!O22+'Златибор 2025'!O22+'Златибор 2026'!O22+'Златибор 2027'!O22</f>
        <v>7614000</v>
      </c>
      <c r="P22" s="153">
        <f t="shared" si="0"/>
        <v>17933039.983200002</v>
      </c>
      <c r="Q22" s="190">
        <f t="shared" si="1"/>
        <v>7161759.9936</v>
      </c>
      <c r="R22" s="154">
        <f t="shared" si="2"/>
        <v>22888999.981200002</v>
      </c>
      <c r="S22" s="155">
        <f t="shared" si="3"/>
        <v>47983799.958</v>
      </c>
      <c r="T22" s="88"/>
      <c r="U22" s="137"/>
      <c r="V22" s="86"/>
      <c r="Y22" s="85" t="s">
        <v>37</v>
      </c>
      <c r="Z22" s="85">
        <v>10000</v>
      </c>
      <c r="AA22" s="85">
        <v>118</v>
      </c>
      <c r="AB22" s="85">
        <f>Z22*AA22</f>
        <v>1180000</v>
      </c>
    </row>
    <row r="23" spans="1:28" s="85" customFormat="1" ht="12">
      <c r="A23" s="121">
        <f>'Златибор 2018'!A23</f>
        <v>18</v>
      </c>
      <c r="B23" s="93" t="str">
        <f>'Златибор 2018'!B23</f>
        <v>Чување – бруто зарада руководиоца чуварске службе</v>
      </c>
      <c r="C23" s="94" t="str">
        <f>'Златибор 2018'!C23</f>
        <v>број</v>
      </c>
      <c r="D23" s="65">
        <f>'Златибор 2018'!D23+'Златибор 2019'!D23+'Златибор 2020'!D23+'Златибор 2021'!D23+'Златибор 2022'!D23+'Златибор 2023'!D23+'Златибор 2024'!D23+'Златибор 2025'!D23+'Златибор 2026'!D23+'Златибор 2027'!D23</f>
        <v>108</v>
      </c>
      <c r="E23" s="63">
        <f>'Златибор 2018'!E23+'Златибор 2019'!E23+'Златибор 2020'!E23+'Златибор 2021'!E23+'Златибор 2022'!E23+'Златибор 2023'!E23+'Златибор 2024'!E23+'Златибор 2025'!E23+'Златибор 2026'!E23+'Златибор 2027'!E23</f>
        <v>882000</v>
      </c>
      <c r="F23" s="164">
        <f>'Златибор 2018'!F23+'Златибор 2019'!F23+'Златибор 2020'!F23+'Златибор 2021'!F23+'Златибор 2022'!F23+'Златибор 2023'!F23+'Златибор 2024'!F23+'Златибор 2025'!F23+'Златибор 2026'!F23+'Златибор 2027'!F23</f>
        <v>10584000</v>
      </c>
      <c r="G23" s="164">
        <f>'Златибор 2018'!G23+'Златибор 2019'!G23+'Златибор 2020'!G23+'Златибор 2021'!G23+'Златибор 2022'!G23+'Златибор 2023'!G23+'Златибор 2024'!G23+'Златибор 2025'!G23+'Златибор 2026'!G23+'Златибор 2027'!G23</f>
        <v>3528000</v>
      </c>
      <c r="H23" s="164">
        <f>'Златибор 2018'!H23+'Златибор 2019'!H23+'Златибор 2020'!H23+'Златибор 2021'!H23+'Златибор 2022'!H23+'Златибор 2023'!H23+'Златибор 2024'!H23+'Златибор 2025'!H23+'Златибор 2026'!H23+'Златибор 2027'!H23</f>
        <v>1528800</v>
      </c>
      <c r="I23" s="165">
        <f>'Златибор 2018'!I23+'Златибор 2019'!I23+'Златибор 2020'!I23+'Златибор 2021'!I23+'Златибор 2022'!I23+'Златибор 2023'!I23+'Златибор 2024'!I23+'Златибор 2025'!I23+'Златибор 2026'!I23+'Златибор 2027'!I23</f>
        <v>5527200</v>
      </c>
      <c r="J23" s="65">
        <f>'Златибор 2018'!J23+'Златибор 2019'!J23+'Златибор 2020'!J23+'Златибор 2021'!J23+'Златибор 2022'!J23+'Златибор 2023'!J23+'Златибор 2024'!J23+'Златибор 2025'!J23+'Златибор 2026'!J23+'Златибор 2027'!J23</f>
        <v>0</v>
      </c>
      <c r="K23" s="41"/>
      <c r="L23" s="60">
        <f>'Златибор 2018'!L23+'Златибор 2019'!L23+'Златибор 2020'!L23+'Златибор 2021'!L23+'Златибор 2022'!L23+'Златибор 2023'!L23+'Златибор 2024'!L23+'Златибор 2025'!L23+'Златибор 2026'!L23+'Златибор 2027'!L23</f>
        <v>0</v>
      </c>
      <c r="M23" s="60">
        <f>'Златибор 2018'!M23+'Златибор 2019'!M23+'Златибор 2020'!M23+'Златибор 2021'!M23+'Златибор 2022'!M23+'Златибор 2023'!M23+'Златибор 2024'!M23+'Златибор 2025'!M23+'Златибор 2026'!M23+'Златибор 2027'!M23</f>
        <v>0</v>
      </c>
      <c r="N23" s="36">
        <f>'Златибор 2018'!N23+'Златибор 2019'!N23+'Златибор 2020'!N23+'Златибор 2021'!N23+'Златибор 2022'!N23+'Златибор 2023'!N23+'Златибор 2024'!N23+'Златибор 2025'!N23+'Златибор 2026'!N23+'Златибор 2027'!N23</f>
        <v>0</v>
      </c>
      <c r="O23" s="37">
        <f>'Златибор 2018'!O23+'Златибор 2019'!O23+'Златибор 2020'!O23+'Златибор 2021'!O23+'Златибор 2022'!O23+'Златибор 2023'!O23+'Златибор 2024'!O23+'Златибор 2025'!O23+'Златибор 2026'!O23+'Златибор 2027'!O23</f>
        <v>0</v>
      </c>
      <c r="P23" s="153">
        <f t="shared" si="0"/>
        <v>3528000</v>
      </c>
      <c r="Q23" s="190">
        <f t="shared" si="1"/>
        <v>1528800</v>
      </c>
      <c r="R23" s="154">
        <f t="shared" si="2"/>
        <v>5527200</v>
      </c>
      <c r="S23" s="155">
        <f t="shared" si="3"/>
        <v>10584000</v>
      </c>
      <c r="T23" s="88"/>
      <c r="U23" s="137"/>
      <c r="V23" s="86"/>
      <c r="Y23" s="85" t="s">
        <v>52</v>
      </c>
      <c r="Z23" s="85">
        <f>AB23/AA23</f>
        <v>17796.610169491527</v>
      </c>
      <c r="AA23" s="85">
        <v>118</v>
      </c>
      <c r="AB23" s="85">
        <v>2100000</v>
      </c>
    </row>
    <row r="24" spans="1:22" s="85" customFormat="1" ht="12" customHeight="1">
      <c r="A24" s="121">
        <f>'Златибор 2018'!A24</f>
        <v>19</v>
      </c>
      <c r="B24" s="93" t="str">
        <f>'Златибор 2018'!B24</f>
        <v>Надзор – бруто зараде стручног особља и њихови трошкови</v>
      </c>
      <c r="C24" s="94" t="str">
        <f>'Златибор 2018'!C24</f>
        <v>број</v>
      </c>
      <c r="D24" s="65">
        <f>'Златибор 2018'!D24+'Златибор 2019'!D24+'Златибор 2020'!D24+'Златибор 2021'!D24+'Златибор 2022'!D24+'Златибор 2023'!D24+'Златибор 2024'!D24+'Златибор 2025'!D24+'Златибор 2026'!D24+'Златибор 2027'!D24</f>
        <v>116</v>
      </c>
      <c r="E24" s="63">
        <f>'Златибор 2018'!E24+'Златибор 2019'!E24+'Златибор 2020'!E24+'Златибор 2021'!E24+'Златибор 2022'!E24+'Златибор 2023'!E24+'Златибор 2024'!E24+'Златибор 2025'!E24+'Златибор 2026'!E24+'Златибор 2027'!E24</f>
        <v>956846.875</v>
      </c>
      <c r="F24" s="164">
        <f>'Златибор 2018'!F24+'Златибор 2019'!F24+'Златибор 2020'!F24+'Златибор 2021'!F24+'Златибор 2022'!F24+'Златибор 2023'!F24+'Златибор 2024'!F24+'Златибор 2025'!F24+'Златибор 2026'!F24+'Златибор 2027'!F24</f>
        <v>11182775</v>
      </c>
      <c r="G24" s="164">
        <f>'Златибор 2018'!G24+'Златибор 2019'!G24+'Златибор 2020'!G24+'Златибор 2021'!G24+'Златибор 2022'!G24+'Златибор 2023'!G24+'Златибор 2024'!G24+'Златибор 2025'!G24+'Златибор 2026'!G24+'Златибор 2027'!G24</f>
        <v>3354832.5</v>
      </c>
      <c r="H24" s="164">
        <f>'Златибор 2018'!H24+'Златибор 2019'!H24+'Златибор 2020'!H24+'Златибор 2021'!H24+'Златибор 2022'!H24+'Златибор 2023'!H24+'Златибор 2024'!H24+'Златибор 2025'!H24+'Златибор 2026'!H24+'Златибор 2027'!H24</f>
        <v>1947942.5</v>
      </c>
      <c r="I24" s="165">
        <f>'Златибор 2018'!I24+'Златибор 2019'!I24+'Златибор 2020'!I24+'Златибор 2021'!I24+'Златибор 2022'!I24+'Златибор 2023'!I24+'Златибор 2024'!I24+'Златибор 2025'!I24+'Златибор 2026'!I24+'Златибор 2027'!I24</f>
        <v>5880000</v>
      </c>
      <c r="J24" s="65">
        <f>'Златибор 2018'!J24+'Златибор 2019'!J24+'Златибор 2020'!J24+'Златибор 2021'!J24+'Златибор 2022'!J24+'Златибор 2023'!J24+'Златибор 2024'!J24+'Златибор 2025'!J24+'Златибор 2026'!J24+'Златибор 2027'!J24</f>
        <v>39</v>
      </c>
      <c r="K24" s="41"/>
      <c r="L24" s="60">
        <f>'Златибор 2018'!L24+'Златибор 2019'!L24+'Златибор 2020'!L24+'Златибор 2021'!L24+'Златибор 2022'!L24+'Златибор 2023'!L24+'Златибор 2024'!L24+'Златибор 2025'!L24+'Златибор 2026'!L24+'Златибор 2027'!L24</f>
        <v>3732065.00001</v>
      </c>
      <c r="M24" s="60">
        <f>'Златибор 2018'!M24+'Златибор 2019'!M24+'Златибор 2020'!M24+'Златибор 2021'!M24+'Златибор 2022'!M24+'Златибор 2023'!M24+'Златибор 2024'!M24+'Златибор 2025'!M24+'Златибор 2026'!M24+'Златибор 2027'!M24</f>
        <v>1119619.500003</v>
      </c>
      <c r="N24" s="36">
        <f>'Златибор 2018'!N24+'Златибор 2019'!N24+'Златибор 2020'!N24+'Златибор 2021'!N24+'Златибор 2022'!N24+'Златибор 2023'!N24+'Златибор 2024'!N24+'Златибор 2025'!N24+'Златибор 2026'!N24+'Златибор 2027'!N24</f>
        <v>672045.500007</v>
      </c>
      <c r="O24" s="37">
        <f>'Златибор 2018'!O24+'Златибор 2019'!O24+'Златибор 2020'!O24+'Златибор 2021'!O24+'Златибор 2022'!O24+'Златибор 2023'!O24+'Златибор 2024'!O24+'Златибор 2025'!O24+'Златибор 2026'!O24+'Златибор 2027'!O24</f>
        <v>1940400.0000000002</v>
      </c>
      <c r="P24" s="153">
        <f t="shared" si="0"/>
        <v>4474452.000003</v>
      </c>
      <c r="Q24" s="190">
        <f t="shared" si="1"/>
        <v>2619988.000007</v>
      </c>
      <c r="R24" s="154">
        <f t="shared" si="2"/>
        <v>7820400</v>
      </c>
      <c r="S24" s="155">
        <f t="shared" si="3"/>
        <v>14914840.00001</v>
      </c>
      <c r="T24" s="88"/>
      <c r="U24" s="137"/>
      <c r="V24" s="86"/>
    </row>
    <row r="25" spans="1:22" s="85" customFormat="1" ht="12" customHeight="1">
      <c r="A25" s="121">
        <f>'Златибор 2018'!A25</f>
        <v>20</v>
      </c>
      <c r="B25" s="93" t="str">
        <f>'Златибор 2018'!B25</f>
        <v>Бруто зараде осталог особља </v>
      </c>
      <c r="C25" s="94" t="str">
        <f>'Златибор 2018'!C25</f>
        <v>број</v>
      </c>
      <c r="D25" s="65">
        <f>'Златибор 2018'!D25+'Златибор 2019'!D25+'Златибор 2020'!D25+'Златибор 2021'!D25+'Златибор 2022'!D25+'Златибор 2023'!D25+'Златибор 2024'!D25+'Златибор 2025'!D25+'Златибор 2026'!D25+'Златибор 2027'!D25</f>
        <v>108</v>
      </c>
      <c r="E25" s="63">
        <f>'Златибор 2018'!E25+'Златибор 2019'!E25+'Златибор 2020'!E25+'Златибор 2021'!E25+'Златибор 2022'!E25+'Златибор 2023'!E25+'Златибор 2024'!E25+'Златибор 2025'!E25+'Златибор 2026'!E25+'Златибор 2027'!E25</f>
        <v>3150000</v>
      </c>
      <c r="F25" s="164">
        <f>'Златибор 2018'!F25+'Златибор 2019'!F25+'Златибор 2020'!F25+'Златибор 2021'!F25+'Златибор 2022'!F25+'Златибор 2023'!F25+'Златибор 2024'!F25+'Златибор 2025'!F25+'Златибор 2026'!F25+'Златибор 2027'!F25</f>
        <v>37800000</v>
      </c>
      <c r="G25" s="164">
        <f>'Златибор 2018'!G25+'Златибор 2019'!G25+'Златибор 2020'!G25+'Златибор 2021'!G25+'Златибор 2022'!G25+'Златибор 2023'!G25+'Златибор 2024'!G25+'Златибор 2025'!G25+'Златибор 2026'!G25+'Златибор 2027'!G25</f>
        <v>0</v>
      </c>
      <c r="H25" s="164">
        <f>'Златибор 2018'!H25+'Златибор 2019'!H25+'Златибор 2020'!H25+'Златибор 2021'!H25+'Златибор 2022'!H25+'Златибор 2023'!H25+'Златибор 2024'!H25+'Златибор 2025'!H25+'Златибор 2026'!H25+'Златибор 2027'!H25</f>
        <v>0</v>
      </c>
      <c r="I25" s="165">
        <f>'Златибор 2018'!I25+'Златибор 2019'!I25+'Златибор 2020'!I25+'Златибор 2021'!I25+'Златибор 2022'!I25+'Златибор 2023'!I25+'Златибор 2024'!I25+'Златибор 2025'!I25+'Златибор 2026'!I25+'Златибор 2027'!I25</f>
        <v>37800000</v>
      </c>
      <c r="J25" s="65">
        <f>'Златибор 2018'!J25+'Златибор 2019'!J25+'Златибор 2020'!J25+'Златибор 2021'!J25+'Златибор 2022'!J25+'Златибор 2023'!J25+'Златибор 2024'!J25+'Златибор 2025'!J25+'Златибор 2026'!J25+'Златибор 2027'!J25</f>
        <v>0</v>
      </c>
      <c r="K25" s="41"/>
      <c r="L25" s="60">
        <f>'Златибор 2018'!L25+'Златибор 2019'!L25+'Златибор 2020'!L25+'Златибор 2021'!L25+'Златибор 2022'!L25+'Златибор 2023'!L25+'Златибор 2024'!L25+'Златибор 2025'!L25+'Златибор 2026'!L25+'Златибор 2027'!L25</f>
        <v>0</v>
      </c>
      <c r="M25" s="60">
        <f>'Златибор 2018'!M25+'Златибор 2019'!M25+'Златибор 2020'!M25+'Златибор 2021'!M25+'Златибор 2022'!M25+'Златибор 2023'!M25+'Златибор 2024'!M25+'Златибор 2025'!M25+'Златибор 2026'!M25+'Златибор 2027'!M25</f>
        <v>0</v>
      </c>
      <c r="N25" s="36">
        <f>'Златибор 2018'!N25+'Златибор 2019'!N25+'Златибор 2020'!N25+'Златибор 2021'!N25+'Златибор 2022'!N25+'Златибор 2023'!N25+'Златибор 2024'!N25+'Златибор 2025'!N25+'Златибор 2026'!N25+'Златибор 2027'!N25</f>
        <v>0</v>
      </c>
      <c r="O25" s="37">
        <f>'Златибор 2018'!O25+'Златибор 2019'!O25+'Златибор 2020'!O25+'Златибор 2021'!O25+'Златибор 2022'!O25+'Златибор 2023'!O25+'Златибор 2024'!O25+'Златибор 2025'!O25+'Златибор 2026'!O25+'Златибор 2027'!O25</f>
        <v>0</v>
      </c>
      <c r="P25" s="153">
        <f>G25+M25</f>
        <v>0</v>
      </c>
      <c r="Q25" s="190">
        <f>H25+N25</f>
        <v>0</v>
      </c>
      <c r="R25" s="154">
        <f>O25+I25</f>
        <v>37800000</v>
      </c>
      <c r="S25" s="155">
        <f>L25+F25</f>
        <v>37800000</v>
      </c>
      <c r="T25" s="88"/>
      <c r="U25" s="137">
        <f>4200000*9</f>
        <v>37800000</v>
      </c>
      <c r="V25" s="86"/>
    </row>
    <row r="26" spans="1:22" s="85" customFormat="1" ht="12.75" customHeight="1">
      <c r="A26" s="121">
        <f>'Златибор 2018'!A26</f>
        <v>21</v>
      </c>
      <c r="B26" s="93" t="str">
        <f>'Златибор 2018'!B26</f>
        <v>Постављање столова са надстрешницама-"печурке"</v>
      </c>
      <c r="C26" s="94" t="str">
        <f>'Златибор 2018'!C26</f>
        <v>ком.</v>
      </c>
      <c r="D26" s="65">
        <f>'Златибор 2018'!D26+'Златибор 2019'!D26+'Златибор 2020'!D26+'Златибор 2021'!D26+'Златибор 2022'!D26+'Златибор 2023'!D26+'Златибор 2024'!D26+'Златибор 2025'!D26+'Златибор 2026'!D26+'Златибор 2027'!D25</f>
        <v>22</v>
      </c>
      <c r="E26" s="63">
        <f>'Златибор 2018'!E26+'Златибор 2019'!E26+'Златибор 2020'!E26+'Златибор 2021'!E26+'Златибор 2022'!E26+'Златибор 2023'!E26+'Златибор 2024'!E26+'Златибор 2025'!E26+'Златибор 2026'!E26+'Златибор 2027'!E25</f>
        <v>1359800</v>
      </c>
      <c r="F26" s="164">
        <f>'Златибор 2018'!F26+'Златибор 2019'!F26+'Златибор 2020'!F26+'Златибор 2021'!F26+'Златибор 2022'!F26+'Златибор 2023'!F26+'Златибор 2024'!F26+'Златибор 2025'!F26+'Златибор 2026'!F26+'Златибор 2027'!F25</f>
        <v>5322000</v>
      </c>
      <c r="G26" s="164">
        <f>'Златибор 2018'!G26+'Златибор 2019'!G26+'Златибор 2020'!G26+'Златибор 2021'!G26+'Златибор 2022'!G26+'Златибор 2023'!G26+'Златибор 2024'!G26+'Златибор 2025'!G26+'Златибор 2026'!G26+'Златибор 2027'!G25</f>
        <v>415140</v>
      </c>
      <c r="H26" s="164">
        <f>'Златибор 2018'!H26+'Златибор 2019'!H26+'Златибор 2020'!H26+'Златибор 2021'!H26+'Златибор 2022'!H26+'Златибор 2023'!H26+'Златибор 2024'!H26+'Златибор 2025'!H26+'Златибор 2026'!H26+'Златибор 2027'!H25</f>
        <v>140250</v>
      </c>
      <c r="I26" s="165">
        <f>'Златибор 2018'!I26+'Златибор 2019'!I26+'Златибор 2020'!I26+'Златибор 2021'!I26+'Златибор 2022'!I26+'Златибор 2023'!I26+'Златибор 2024'!I26+'Златибор 2025'!I26+'Златибор 2026'!I26+'Златибор 2027'!I25</f>
        <v>4766610</v>
      </c>
      <c r="J26" s="65">
        <f>'Златибор 2018'!J26+'Златибор 2019'!J26+'Златибор 2020'!J26+'Златибор 2021'!J26+'Златибор 2022'!J26+'Златибор 2023'!J26+'Златибор 2024'!J26+'Златибор 2025'!J26+'Златибор 2026'!J26+'Златибор 2027'!J25</f>
        <v>7</v>
      </c>
      <c r="K26" s="41"/>
      <c r="L26" s="60">
        <f>'Златибор 2018'!L26+'Златибор 2019'!L26+'Златибор 2020'!L26+'Златибор 2021'!L26+'Златибор 2022'!L26+'Златибор 2023'!L26+'Златибор 2024'!L26+'Златибор 2025'!L26+'Златибор 2026'!L26+'Златибор 2027'!L25</f>
        <v>785400</v>
      </c>
      <c r="M26" s="60">
        <f>'Златибор 2018'!M26+'Златибор 2019'!M26+'Златибор 2020'!M26+'Златибор 2021'!M26+'Златибор 2022'!M26+'Златибор 2023'!M26+'Златибор 2024'!M26+'Златибор 2025'!M26+'Златибор 2026'!M26+'Златибор 2027'!M25</f>
        <v>314160</v>
      </c>
      <c r="N26" s="36">
        <f>'Златибор 2018'!N26+'Златибор 2019'!N26+'Златибор 2020'!N26+'Златибор 2021'!N26+'Златибор 2022'!N26+'Златибор 2023'!N26+'Златибор 2024'!N26+'Златибор 2025'!N26+'Златибор 2026'!N26+'Златибор 2027'!N25</f>
        <v>100980</v>
      </c>
      <c r="O26" s="37">
        <f>'Златибор 2018'!O26+'Златибор 2019'!O26+'Златибор 2020'!O26+'Златибор 2021'!O26+'Златибор 2022'!O26+'Златибор 2023'!O26+'Златибор 2024'!O26+'Златибор 2025'!O26+'Златибор 2026'!O26+'Златибор 2027'!O25</f>
        <v>370260.00000000006</v>
      </c>
      <c r="P26" s="153">
        <f t="shared" si="0"/>
        <v>729300</v>
      </c>
      <c r="Q26" s="190">
        <f t="shared" si="1"/>
        <v>241230</v>
      </c>
      <c r="R26" s="154">
        <f t="shared" si="2"/>
        <v>5136870</v>
      </c>
      <c r="S26" s="155">
        <f t="shared" si="3"/>
        <v>6107400</v>
      </c>
      <c r="T26" s="88"/>
      <c r="U26" s="137"/>
      <c r="V26" s="86"/>
    </row>
    <row r="27" spans="1:22" s="85" customFormat="1" ht="12">
      <c r="A27" s="121">
        <f>'Златибор 2018'!A27</f>
        <v>22</v>
      </c>
      <c r="B27" s="93" t="str">
        <f>'Златибор 2018'!B27</f>
        <v>Гарнитура стола са клупама</v>
      </c>
      <c r="C27" s="94" t="str">
        <f>'Златибор 2018'!C27</f>
        <v>ком.</v>
      </c>
      <c r="D27" s="65">
        <f>'Златибор 2018'!D27+'Златибор 2019'!D27+'Златибор 2020'!D27+'Златибор 2021'!D27+'Златибор 2022'!D27+'Златибор 2023'!D27+'Златибор 2024'!D27+'Златибор 2025'!D27+'Златибор 2026'!D27+'Златибор 2027'!D27</f>
        <v>30</v>
      </c>
      <c r="E27" s="63">
        <f>'Златибор 2018'!E27+'Златибор 2019'!E27+'Златибор 2020'!E27+'Златибор 2021'!E27+'Златибор 2022'!E27+'Златибор 2023'!E27+'Златибор 2024'!E27+'Златибор 2025'!E27+'Златибор 2026'!E27+'Златибор 2027'!E27</f>
        <v>153000</v>
      </c>
      <c r="F27" s="164">
        <f>'Златибор 2018'!F27+'Златибор 2019'!F27+'Златибор 2020'!F27+'Златибор 2021'!F27+'Златибор 2022'!F27+'Златибор 2023'!F27+'Златибор 2024'!F27+'Златибор 2025'!F27+'Златибор 2026'!F27+'Златибор 2027'!F27</f>
        <v>510000</v>
      </c>
      <c r="G27" s="164">
        <f>'Златибор 2018'!G27+'Златибор 2019'!G27+'Златибор 2020'!G27+'Златибор 2021'!G27+'Златибор 2022'!G27+'Златибор 2023'!G27+'Златибор 2024'!G27+'Златибор 2025'!G27+'Златибор 2026'!G27+'Златибор 2027'!G27</f>
        <v>153000</v>
      </c>
      <c r="H27" s="164">
        <f>'Златибор 2018'!H27+'Златибор 2019'!H27+'Златибор 2020'!H27+'Златибор 2021'!H27+'Златибор 2022'!H27+'Златибор 2023'!H27+'Златибор 2024'!H27+'Златибор 2025'!H27+'Златибор 2026'!H27+'Златибор 2027'!H27</f>
        <v>72250</v>
      </c>
      <c r="I27" s="165">
        <f>'Златибор 2018'!I27+'Златибор 2019'!I27+'Златибор 2020'!I27+'Златибор 2021'!I27+'Златибор 2022'!I27+'Златибор 2023'!I27+'Златибор 2024'!I27+'Златибор 2025'!I27+'Златибор 2026'!I27+'Златибор 2027'!I27</f>
        <v>284750</v>
      </c>
      <c r="J27" s="65">
        <f>'Златибор 2018'!J27+'Златибор 2019'!J27+'Златибор 2020'!J27+'Златибор 2021'!J27+'Златибор 2022'!J27+'Златибор 2023'!J27+'Златибор 2024'!J27+'Златибор 2025'!J27+'Златибор 2026'!J27+'Златибор 2027'!J27</f>
        <v>12</v>
      </c>
      <c r="K27" s="41"/>
      <c r="L27" s="60">
        <f>'Златибор 2018'!L27+'Златибор 2019'!L27+'Златибор 2020'!L27+'Златибор 2021'!L27+'Златибор 2022'!L27+'Златибор 2023'!L27+'Златибор 2024'!L27+'Златибор 2025'!L27+'Златибор 2026'!L27+'Златибор 2027'!L27</f>
        <v>235224</v>
      </c>
      <c r="M27" s="60">
        <f>'Златибор 2018'!M27+'Златибор 2019'!M27+'Златибор 2020'!M27+'Златибор 2021'!M27+'Златибор 2022'!M27+'Златибор 2023'!M27+'Златибор 2024'!M27+'Златибор 2025'!M27+'Златибор 2026'!M27+'Златибор 2027'!M27</f>
        <v>70567.2</v>
      </c>
      <c r="N27" s="36">
        <f>'Златибор 2018'!N27+'Златибор 2019'!N27+'Златибор 2020'!N27+'Златибор 2021'!N27+'Златибор 2022'!N27+'Златибор 2023'!N27+'Златибор 2024'!N27+'Златибор 2025'!N27+'Златибор 2026'!N27+'Златибор 2027'!N27</f>
        <v>35283.6</v>
      </c>
      <c r="O27" s="37">
        <f>'Златибор 2018'!O27+'Златибор 2019'!O27+'Златибор 2020'!O27+'Златибор 2021'!O27+'Златибор 2022'!O27+'Златибор 2023'!O27+'Златибор 2024'!O27+'Златибор 2025'!O27+'Златибор 2026'!O27+'Златибор 2027'!O27</f>
        <v>129373.20000000004</v>
      </c>
      <c r="P27" s="153">
        <f t="shared" si="0"/>
        <v>223567.2</v>
      </c>
      <c r="Q27" s="190">
        <f t="shared" si="1"/>
        <v>107533.6</v>
      </c>
      <c r="R27" s="154">
        <f t="shared" si="2"/>
        <v>414123.20000000007</v>
      </c>
      <c r="S27" s="155">
        <f t="shared" si="3"/>
        <v>745224</v>
      </c>
      <c r="T27" s="88"/>
      <c r="U27" s="137"/>
      <c r="V27" s="86"/>
    </row>
    <row r="28" spans="1:22" s="85" customFormat="1" ht="12.75" customHeight="1">
      <c r="A28" s="121">
        <f>'Златибор 2018'!A28</f>
        <v>23</v>
      </c>
      <c r="B28" s="93" t="str">
        <f>'Златибор 2018'!B28</f>
        <v>Израда и постављање корпи за отпатке</v>
      </c>
      <c r="C28" s="94" t="str">
        <f>'Златибор 2018'!C28</f>
        <v>ком.</v>
      </c>
      <c r="D28" s="65">
        <f>'Златибор 2018'!D28+'Златибор 2019'!D28+'Златибор 2020'!D28+'Златибор 2021'!D28+'Златибор 2022'!D28+'Златибор 2023'!D28+'Златибор 2024'!D28+'Златибор 2025'!D28+'Златибор 2026'!D28+'Златибор 2027'!D28</f>
        <v>30</v>
      </c>
      <c r="E28" s="63">
        <f>'Златибор 2018'!E28+'Златибор 2019'!E28+'Златибор 2020'!E28+'Златибор 2021'!E28+'Златибор 2022'!E28+'Златибор 2023'!E28+'Златибор 2024'!E28+'Златибор 2025'!E28+'Златибор 2026'!E28+'Златибор 2027'!E28</f>
        <v>81000</v>
      </c>
      <c r="F28" s="164">
        <f>'Златибор 2018'!F28+'Златибор 2019'!F28+'Златибор 2020'!F28+'Златибор 2021'!F28+'Златибор 2022'!F28+'Златибор 2023'!F28+'Златибор 2024'!F28+'Златибор 2025'!F28+'Златибор 2026'!F28+'Златибор 2027'!F28</f>
        <v>270000</v>
      </c>
      <c r="G28" s="164">
        <f>'Златибор 2018'!G28+'Златибор 2019'!G28+'Златибор 2020'!G28+'Златибор 2021'!G28+'Златибор 2022'!G28+'Златибор 2023'!G28+'Златибор 2024'!G28+'Златибор 2025'!G28+'Златибор 2026'!G28+'Златибор 2027'!G28</f>
        <v>81000</v>
      </c>
      <c r="H28" s="164">
        <f>'Златибор 2018'!H28+'Златибор 2019'!H28+'Златибор 2020'!H28+'Златибор 2021'!H28+'Златибор 2022'!H28+'Златибор 2023'!H28+'Златибор 2024'!H28+'Златибор 2025'!H28+'Златибор 2026'!H28+'Златибор 2027'!H28</f>
        <v>38250</v>
      </c>
      <c r="I28" s="165">
        <f>'Златибор 2018'!I28+'Златибор 2019'!I28+'Златибор 2020'!I28+'Златибор 2021'!I28+'Златибор 2022'!I28+'Златибор 2023'!I28+'Златибор 2024'!I28+'Златибор 2025'!I28+'Златибор 2026'!I28+'Златибор 2027'!I28</f>
        <v>150750</v>
      </c>
      <c r="J28" s="65">
        <f>'Златибор 2018'!J28+'Златибор 2019'!J28+'Златибор 2020'!J28+'Златибор 2021'!J28+'Златибор 2022'!J28+'Златибор 2023'!J28+'Златибор 2024'!J28+'Златибор 2025'!J28+'Златибор 2026'!J28+'Златибор 2027'!J28</f>
        <v>29</v>
      </c>
      <c r="K28" s="41"/>
      <c r="L28" s="60">
        <f>'Златибор 2018'!L28+'Златибор 2019'!L28+'Златибор 2020'!L28+'Златибор 2021'!L28+'Златибор 2022'!L28+'Златибор 2023'!L28+'Златибор 2024'!L28+'Златибор 2025'!L28+'Златибор 2026'!L28+'Златибор 2027'!L28</f>
        <v>261000</v>
      </c>
      <c r="M28" s="60">
        <f>'Златибор 2018'!M28+'Златибор 2019'!M28+'Златибор 2020'!M28+'Златибор 2021'!M28+'Златибор 2022'!M28+'Златибор 2023'!M28+'Златибор 2024'!M28+'Златибор 2025'!M28+'Златибор 2026'!M28+'Златибор 2027'!M28</f>
        <v>78300</v>
      </c>
      <c r="N28" s="36">
        <f>'Златибор 2018'!N28+'Златибор 2019'!N28+'Златибор 2020'!N28+'Златибор 2021'!N28+'Златибор 2022'!N28+'Златибор 2023'!N28+'Златибор 2024'!N28+'Златибор 2025'!N28+'Златибор 2026'!N28+'Златибор 2027'!N28</f>
        <v>39150</v>
      </c>
      <c r="O28" s="37">
        <f>'Златибор 2018'!O28+'Златибор 2019'!O28+'Златибор 2020'!O28+'Златибор 2021'!O28+'Златибор 2022'!O28+'Златибор 2023'!O28+'Златибор 2024'!O28+'Златибор 2025'!O28+'Златибор 2026'!O28+'Златибор 2027'!O28</f>
        <v>143550</v>
      </c>
      <c r="P28" s="153">
        <f t="shared" si="0"/>
        <v>159300</v>
      </c>
      <c r="Q28" s="190">
        <f t="shared" si="1"/>
        <v>77400</v>
      </c>
      <c r="R28" s="154">
        <f t="shared" si="2"/>
        <v>294300</v>
      </c>
      <c r="S28" s="155">
        <f t="shared" si="3"/>
        <v>531000</v>
      </c>
      <c r="T28" s="88"/>
      <c r="U28" s="137"/>
      <c r="V28" s="86"/>
    </row>
    <row r="29" spans="1:22" s="85" customFormat="1" ht="12">
      <c r="A29" s="121">
        <f>'Златибор 2018'!A29</f>
        <v>24</v>
      </c>
      <c r="B29" s="93" t="str">
        <f>'Златибор 2018'!B29</f>
        <v>Израда и постављање ложишта за пикник </v>
      </c>
      <c r="C29" s="94" t="str">
        <f>'Златибор 2018'!C29</f>
        <v>ком.</v>
      </c>
      <c r="D29" s="65">
        <f>'Златибор 2018'!D29+'Златибор 2019'!D29+'Златибор 2020'!D29+'Златибор 2021'!D29+'Златибор 2022'!D29+'Златибор 2023'!D29+'Златибор 2024'!D29+'Златибор 2025'!D29+'Златибор 2026'!D29+'Златибор 2027'!D29</f>
        <v>30</v>
      </c>
      <c r="E29" s="63">
        <f>'Златибор 2018'!E29+'Златибор 2019'!E29+'Златибор 2020'!E29+'Златибор 2021'!E29+'Златибор 2022'!E29+'Златибор 2023'!E29+'Златибор 2024'!E29+'Златибор 2025'!E29+'Златибор 2026'!E29+'Златибор 2027'!E29</f>
        <v>108000</v>
      </c>
      <c r="F29" s="164">
        <f>'Златибор 2018'!F29+'Златибор 2019'!F29+'Златибор 2020'!F29+'Златибор 2021'!F29+'Златибор 2022'!F29+'Златибор 2023'!F29+'Златибор 2024'!F29+'Златибор 2025'!F29+'Златибор 2026'!F29+'Златибор 2027'!F29</f>
        <v>360000</v>
      </c>
      <c r="G29" s="164">
        <f>'Златибор 2018'!G29+'Златибор 2019'!G29+'Златибор 2020'!G29+'Златибор 2021'!G29+'Златибор 2022'!G29+'Златибор 2023'!G29+'Златибор 2024'!G29+'Златибор 2025'!G29+'Златибор 2026'!G29+'Златибор 2027'!G29</f>
        <v>108000</v>
      </c>
      <c r="H29" s="164">
        <f>'Златибор 2018'!H29+'Златибор 2019'!H29+'Златибор 2020'!H29+'Златибор 2021'!H29+'Златибор 2022'!H29+'Златибор 2023'!H29+'Златибор 2024'!H29+'Златибор 2025'!H29+'Златибор 2026'!H29+'Златибор 2027'!H29</f>
        <v>51000</v>
      </c>
      <c r="I29" s="165">
        <f>'Златибор 2018'!I29+'Златибор 2019'!I29+'Златибор 2020'!I29+'Златибор 2021'!I29+'Златибор 2022'!I29+'Златибор 2023'!I29+'Златибор 2024'!I29+'Златибор 2025'!I29+'Златибор 2026'!I29+'Златибор 2027'!I29</f>
        <v>201000</v>
      </c>
      <c r="J29" s="65">
        <f>'Златибор 2018'!J29+'Златибор 2019'!J29+'Златибор 2020'!J29+'Златибор 2021'!J29+'Златибор 2022'!J29+'Златибор 2023'!J29+'Златибор 2024'!J29+'Златибор 2025'!J29+'Златибор 2026'!J29+'Златибор 2027'!J29</f>
        <v>11</v>
      </c>
      <c r="K29" s="41"/>
      <c r="L29" s="60">
        <f>'Златибор 2018'!L29+'Златибор 2019'!L29+'Златибор 2020'!L29+'Златибор 2021'!L29+'Златибор 2022'!L29+'Златибор 2023'!L29+'Златибор 2024'!L29+'Златибор 2025'!L29+'Златибор 2026'!L29+'Златибор 2027'!L29</f>
        <v>129800</v>
      </c>
      <c r="M29" s="60">
        <f>'Златибор 2018'!M29+'Златибор 2019'!M29+'Златибор 2020'!M29+'Златибор 2021'!M29+'Златибор 2022'!M29+'Златибор 2023'!M29+'Златибор 2024'!M29+'Златибор 2025'!M29+'Златибор 2026'!M29+'Златибор 2027'!M29</f>
        <v>38940</v>
      </c>
      <c r="N29" s="36">
        <f>'Златибор 2018'!N29+'Златибор 2019'!N29+'Златибор 2020'!N29+'Златибор 2021'!N29+'Златибор 2022'!N29+'Златибор 2023'!N29+'Златибор 2024'!N29+'Златибор 2025'!N29+'Златибор 2026'!N29+'Златибор 2027'!N29</f>
        <v>19470</v>
      </c>
      <c r="O29" s="37">
        <f>'Златибор 2018'!O29+'Златибор 2019'!O29+'Златибор 2020'!O29+'Златибор 2021'!O29+'Златибор 2022'!O29+'Златибор 2023'!O29+'Златибор 2024'!O29+'Златибор 2025'!O29+'Златибор 2026'!O29+'Златибор 2027'!O29</f>
        <v>71390</v>
      </c>
      <c r="P29" s="153">
        <f t="shared" si="0"/>
        <v>146940</v>
      </c>
      <c r="Q29" s="190">
        <f t="shared" si="1"/>
        <v>70470</v>
      </c>
      <c r="R29" s="154">
        <f t="shared" si="2"/>
        <v>272390</v>
      </c>
      <c r="S29" s="155">
        <f t="shared" si="3"/>
        <v>489800</v>
      </c>
      <c r="T29" s="88"/>
      <c r="U29" s="137"/>
      <c r="V29" s="86"/>
    </row>
    <row r="30" spans="1:22" s="85" customFormat="1" ht="12">
      <c r="A30" s="121">
        <f>'Златибор 2018'!A30</f>
        <v>25</v>
      </c>
      <c r="B30" s="93" t="str">
        <f>'Златибор 2018'!B30</f>
        <v>Уређење пешачких стаза</v>
      </c>
      <c r="C30" s="94" t="str">
        <f>'Златибор 2018'!C30</f>
        <v>км</v>
      </c>
      <c r="D30" s="65">
        <f>'Златибор 2018'!D30+'Златибор 2019'!D30+'Златибор 2020'!D30+'Златибор 2021'!D30+'Златибор 2022'!D30+'Златибор 2023'!D30+'Златибор 2024'!D30+'Златибор 2025'!D30+'Златибор 2026'!D30+'Златибор 2027'!D30</f>
        <v>0</v>
      </c>
      <c r="E30" s="63">
        <f>'Златибор 2018'!E30+'Златибор 2019'!E30+'Златибор 2020'!E30+'Златибор 2021'!E30+'Златибор 2022'!E30+'Златибор 2023'!E30+'Златибор 2024'!E30+'Златибор 2025'!E30+'Златибор 2026'!E30+'Златибор 2027'!E30</f>
        <v>396000</v>
      </c>
      <c r="F30" s="164">
        <f>'Златибор 2018'!F30+'Златибор 2019'!F30+'Златибор 2020'!F30+'Златибор 2021'!F30+'Златибор 2022'!F30+'Златибор 2023'!F30+'Златибор 2024'!F30+'Златибор 2025'!F30+'Златибор 2026'!F30+'Златибор 2027'!F30</f>
        <v>0</v>
      </c>
      <c r="G30" s="164">
        <f>'Златибор 2018'!G30+'Златибор 2019'!G30+'Златибор 2020'!G30+'Златибор 2021'!G30+'Златибор 2022'!G30+'Златибор 2023'!G30+'Златибор 2024'!G30+'Златибор 2025'!G30+'Златибор 2026'!G30+'Златибор 2027'!G30</f>
        <v>0</v>
      </c>
      <c r="H30" s="164">
        <f>'Златибор 2018'!H30+'Златибор 2019'!H30+'Златибор 2020'!H30+'Златибор 2021'!H30+'Златибор 2022'!H30+'Златибор 2023'!H30+'Златибор 2024'!H30+'Златибор 2025'!H30+'Златибор 2026'!H30+'Златибор 2027'!H30</f>
        <v>0</v>
      </c>
      <c r="I30" s="165">
        <f>'Златибор 2018'!I30+'Златибор 2019'!I30+'Златибор 2020'!I30+'Златибор 2021'!I30+'Златибор 2022'!I30+'Златибор 2023'!I30+'Златибор 2024'!I30+'Златибор 2025'!I30+'Златибор 2026'!I30+'Златибор 2027'!I30</f>
        <v>0</v>
      </c>
      <c r="J30" s="65">
        <f>'Златибор 2018'!J30+'Златибор 2019'!J30+'Златибор 2020'!J30+'Златибор 2021'!J30+'Златибор 2022'!J30+'Златибор 2023'!J30+'Златибор 2024'!J30+'Златибор 2025'!J30+'Златибор 2026'!J30+'Златибор 2027'!J30</f>
        <v>30</v>
      </c>
      <c r="K30" s="41"/>
      <c r="L30" s="60">
        <f>'Златибор 2018'!L30+'Златибор 2019'!L30+'Златибор 2020'!L30+'Златибор 2021'!L30+'Златибор 2022'!L30+'Златибор 2023'!L30+'Златибор 2024'!L30+'Златибор 2025'!L30+'Златибор 2026'!L30+'Златибор 2027'!L30</f>
        <v>2904000</v>
      </c>
      <c r="M30" s="60">
        <f>'Златибор 2018'!M30+'Златибор 2019'!M30+'Златибор 2020'!M30+'Златибор 2021'!M30+'Златибор 2022'!M30+'Златибор 2023'!M30+'Златибор 2024'!M30+'Златибор 2025'!M30+'Златибор 2026'!M30+'Златибор 2027'!M30</f>
        <v>871200</v>
      </c>
      <c r="N30" s="36">
        <f>'Златибор 2018'!N30+'Златибор 2019'!N30+'Златибор 2020'!N30+'Златибор 2021'!N30+'Златибор 2022'!N30+'Златибор 2023'!N30+'Златибор 2024'!N30+'Златибор 2025'!N30+'Златибор 2026'!N30+'Златибор 2027'!N30</f>
        <v>435600</v>
      </c>
      <c r="O30" s="37">
        <f>'Златибор 2018'!O30+'Златибор 2019'!O30+'Златибор 2020'!O30+'Златибор 2021'!O30+'Златибор 2022'!O30+'Златибор 2023'!O30+'Златибор 2024'!O30+'Златибор 2025'!O30+'Златибор 2026'!O30+'Златибор 2027'!O30</f>
        <v>1597200</v>
      </c>
      <c r="P30" s="153">
        <f t="shared" si="0"/>
        <v>871200</v>
      </c>
      <c r="Q30" s="190">
        <f t="shared" si="1"/>
        <v>435600</v>
      </c>
      <c r="R30" s="154">
        <f t="shared" si="2"/>
        <v>1597200</v>
      </c>
      <c r="S30" s="155">
        <f t="shared" si="3"/>
        <v>2904000</v>
      </c>
      <c r="T30" s="88"/>
      <c r="U30" s="137"/>
      <c r="V30" s="86"/>
    </row>
    <row r="31" spans="1:22" s="85" customFormat="1" ht="12">
      <c r="A31" s="121">
        <f>'Златибор 2018'!A31</f>
        <v>26</v>
      </c>
      <c r="B31" s="93" t="str">
        <f>'Златибор 2018'!B31</f>
        <v>Уређење бициклистичких стаза</v>
      </c>
      <c r="C31" s="94" t="str">
        <f>'Златибор 2018'!C31</f>
        <v>км</v>
      </c>
      <c r="D31" s="65">
        <f>'Златибор 2018'!D31+'Златибор 2019'!D31+'Златибор 2020'!D31+'Златибор 2021'!D31+'Златибор 2022'!D31+'Златибор 2023'!D31+'Златибор 2024'!D31+'Златибор 2025'!D31+'Златибор 2026'!D31+'Златибор 2027'!D31</f>
        <v>0</v>
      </c>
      <c r="E31" s="63">
        <f>'Златибор 2018'!E31+'Златибор 2019'!E31+'Златибор 2020'!E31+'Златибор 2021'!E31+'Златибор 2022'!E31+'Златибор 2023'!E31+'Златибор 2024'!E31+'Златибор 2025'!E31+'Златибор 2026'!E31+'Златибор 2027'!E31</f>
        <v>396000</v>
      </c>
      <c r="F31" s="164">
        <f>'Златибор 2018'!F31+'Златибор 2019'!F31+'Златибор 2020'!F31+'Златибор 2021'!F31+'Златибор 2022'!F31+'Златибор 2023'!F31+'Златибор 2024'!F31+'Златибор 2025'!F31+'Златибор 2026'!F31+'Златибор 2027'!F31</f>
        <v>0</v>
      </c>
      <c r="G31" s="164">
        <f>'Златибор 2018'!G31+'Златибор 2019'!G31+'Златибор 2020'!G31+'Златибор 2021'!G31+'Златибор 2022'!G31+'Златибор 2023'!G31+'Златибор 2024'!G31+'Златибор 2025'!G31+'Златибор 2026'!G31+'Златибор 2027'!G31</f>
        <v>0</v>
      </c>
      <c r="H31" s="164">
        <f>'Златибор 2018'!H31+'Златибор 2019'!H31+'Златибор 2020'!H31+'Златибор 2021'!H31+'Златибор 2022'!H31+'Златибор 2023'!H31+'Златибор 2024'!H31+'Златибор 2025'!H31+'Златибор 2026'!H31+'Златибор 2027'!H31</f>
        <v>0</v>
      </c>
      <c r="I31" s="165">
        <f>'Златибор 2018'!I31+'Златибор 2019'!I31+'Златибор 2020'!I31+'Златибор 2021'!I31+'Златибор 2022'!I31+'Златибор 2023'!I31+'Златибор 2024'!I31+'Златибор 2025'!I31+'Златибор 2026'!I31+'Златибор 2027'!I31</f>
        <v>0</v>
      </c>
      <c r="J31" s="65">
        <f>'Златибор 2018'!J31+'Златибор 2019'!J31+'Златибор 2020'!J31+'Златибор 2021'!J31+'Златибор 2022'!J31+'Златибор 2023'!J31+'Златибор 2024'!J31+'Златибор 2025'!J31+'Златибор 2026'!J31+'Златибор 2027'!J31</f>
        <v>10</v>
      </c>
      <c r="K31" s="41"/>
      <c r="L31" s="60">
        <f>'Златибор 2018'!L31+'Златибор 2019'!L31+'Златибор 2020'!L31+'Златибор 2021'!L31+'Златибор 2022'!L31+'Златибор 2023'!L31+'Златибор 2024'!L31+'Златибор 2025'!L31+'Златибор 2026'!L31+'Златибор 2027'!L31</f>
        <v>968000</v>
      </c>
      <c r="M31" s="60">
        <f>'Златибор 2018'!M31+'Златибор 2019'!M31+'Златибор 2020'!M31+'Златибор 2021'!M31+'Златибор 2022'!M31+'Златибор 2023'!M31+'Златибор 2024'!M31+'Златибор 2025'!M31+'Златибор 2026'!M31+'Златибор 2027'!M31</f>
        <v>290400</v>
      </c>
      <c r="N31" s="36">
        <f>'Златибор 2018'!N31+'Златибор 2019'!N31+'Златибор 2020'!N31+'Златибор 2021'!N31+'Златибор 2022'!N31+'Златибор 2023'!N31+'Златибор 2024'!N31+'Златибор 2025'!N31+'Златибор 2026'!N31+'Златибор 2027'!N31</f>
        <v>145200</v>
      </c>
      <c r="O31" s="37">
        <f>'Златибор 2018'!O31+'Златибор 2019'!O31+'Златибор 2020'!O31+'Златибор 2021'!O31+'Златибор 2022'!O31+'Златибор 2023'!O31+'Златибор 2024'!O31+'Златибор 2025'!O31+'Златибор 2026'!O31+'Златибор 2027'!O31</f>
        <v>532400.0000000001</v>
      </c>
      <c r="P31" s="153">
        <f t="shared" si="0"/>
        <v>290400</v>
      </c>
      <c r="Q31" s="190">
        <f t="shared" si="1"/>
        <v>145200</v>
      </c>
      <c r="R31" s="154">
        <f t="shared" si="2"/>
        <v>532400.0000000001</v>
      </c>
      <c r="S31" s="155">
        <f t="shared" si="3"/>
        <v>968000</v>
      </c>
      <c r="T31" s="88"/>
      <c r="U31" s="137"/>
      <c r="V31" s="86"/>
    </row>
    <row r="32" spans="1:22" s="95" customFormat="1" ht="16.5" customHeight="1">
      <c r="A32" s="121">
        <f>'Златибор 2018'!A32</f>
        <v>27</v>
      </c>
      <c r="B32" s="93" t="str">
        <f>'Златибор 2018'!B32</f>
        <v>Уређење и одржавање путева на подручју ПП</v>
      </c>
      <c r="C32" s="94" t="str">
        <f>'Златибор 2018'!C32</f>
        <v>км</v>
      </c>
      <c r="D32" s="65">
        <f>'Златибор 2018'!D32+'Златибор 2019'!D32+'Златибор 2020'!D32+'Златибор 2021'!D32+'Златибор 2022'!D32+'Златибор 2023'!D32+'Златибор 2024'!D32+'Златибор 2025'!D32+'Златибор 2026'!D32+'Златибор 2027'!D32</f>
        <v>29</v>
      </c>
      <c r="E32" s="63">
        <f>'Златибор 2018'!E32+'Златибор 2019'!E32+'Златибор 2020'!E32+'Златибор 2021'!E32+'Златибор 2022'!E32+'Златибор 2023'!E32+'Златибор 2024'!E32+'Златибор 2025'!E32+'Златибор 2026'!E32+'Златибор 2027'!E32</f>
        <v>9000000</v>
      </c>
      <c r="F32" s="164">
        <f>'Златибор 2018'!F32+'Златибор 2019'!F32+'Златибор 2020'!F32+'Златибор 2021'!F32+'Златибор 2022'!F32+'Златибор 2023'!F32+'Златибор 2024'!F32+'Златибор 2025'!F32+'Златибор 2026'!F32+'Златибор 2027'!F32</f>
        <v>29000000</v>
      </c>
      <c r="G32" s="164">
        <f>'Златибор 2018'!G32+'Златибор 2019'!G32+'Златибор 2020'!G32+'Златибор 2021'!G32+'Златибор 2022'!G32+'Златибор 2023'!G32+'Златибор 2024'!G32+'Златибор 2025'!G32+'Златибор 2026'!G32+'Златибор 2027'!G32</f>
        <v>8700000</v>
      </c>
      <c r="H32" s="164">
        <f>'Златибор 2018'!H32+'Златибор 2019'!H32+'Златибор 2020'!H32+'Златибор 2021'!H32+'Златибор 2022'!H32+'Златибор 2023'!H32+'Златибор 2024'!H32+'Златибор 2025'!H32+'Златибор 2026'!H32+'Златибор 2027'!H32</f>
        <v>4200000</v>
      </c>
      <c r="I32" s="165">
        <f>'Златибор 2018'!I32+'Златибор 2019'!I32+'Златибор 2020'!I32+'Златибор 2021'!I32+'Златибор 2022'!I32+'Златибор 2023'!I32+'Златибор 2024'!I32+'Златибор 2025'!I32+'Златибор 2026'!I32+'Златибор 2027'!I32</f>
        <v>16100000</v>
      </c>
      <c r="J32" s="156">
        <f>'Златибор 2018'!J32+'Златибор 2019'!J32+'Златибор 2020'!J32+'Златибор 2021'!J32+'Златибор 2022'!J32+'Златибор 2023'!J32+'Златибор 2024'!J32+'Златибор 2025'!J32+'Златибор 2026'!J32+'Златибор 2027'!J32</f>
        <v>6</v>
      </c>
      <c r="K32" s="41"/>
      <c r="L32" s="61">
        <f>'Златибор 2018'!L32+'Златибор 2019'!L32+'Златибор 2020'!L32+'Златибор 2021'!L32+'Златибор 2022'!L32+'Златибор 2023'!L32+'Златибор 2024'!L32+'Златибор 2025'!L32+'Златибор 2026'!L32+'Златибор 2027'!L32</f>
        <v>871200</v>
      </c>
      <c r="M32" s="61">
        <f>'Златибор 2018'!M32+'Златибор 2019'!M32+'Златибор 2020'!M32+'Златибор 2021'!M32+'Златибор 2022'!M32+'Златибор 2023'!M32+'Златибор 2024'!M32+'Златибор 2025'!M32+'Златибор 2026'!M32+'Златибор 2027'!M32</f>
        <v>261360</v>
      </c>
      <c r="N32" s="36">
        <f>'Златибор 2018'!N32+'Златибор 2019'!N32+'Златибор 2020'!N32+'Златибор 2021'!N32+'Златибор 2022'!N32+'Златибор 2023'!N32+'Златибор 2024'!N32+'Златибор 2025'!N32+'Златибор 2026'!N32+'Златибор 2027'!N32</f>
        <v>130680</v>
      </c>
      <c r="O32" s="157">
        <f>'Златибор 2018'!O32+'Златибор 2019'!O32+'Златибор 2020'!O32+'Златибор 2021'!O32+'Златибор 2022'!O32+'Златибор 2023'!O32+'Златибор 2024'!O32+'Златибор 2025'!O32+'Златибор 2026'!O32+'Златибор 2027'!O32</f>
        <v>479160</v>
      </c>
      <c r="P32" s="153">
        <f t="shared" si="0"/>
        <v>8961360</v>
      </c>
      <c r="Q32" s="190">
        <f t="shared" si="1"/>
        <v>4330680</v>
      </c>
      <c r="R32" s="154">
        <f t="shared" si="2"/>
        <v>16579160</v>
      </c>
      <c r="S32" s="155">
        <f t="shared" si="3"/>
        <v>29871200</v>
      </c>
      <c r="T32" s="158"/>
      <c r="U32" s="159"/>
      <c r="V32" s="96"/>
    </row>
    <row r="33" spans="1:22" s="85" customFormat="1" ht="12">
      <c r="A33" s="121">
        <f>'Златибор 2018'!A33</f>
        <v>28</v>
      </c>
      <c r="B33" s="93" t="str">
        <f>'Златибор 2018'!B33</f>
        <v>Одржавање чистоће  </v>
      </c>
      <c r="C33" s="94" t="str">
        <f>'Златибор 2018'!C33</f>
        <v>дан</v>
      </c>
      <c r="D33" s="65">
        <f>'Златибор 2018'!D33+'Златибор 2019'!D33+'Златибор 2020'!D33+'Златибор 2021'!D33+'Златибор 2022'!D33+'Златибор 2023'!D33+'Златибор 2024'!D33+'Златибор 2025'!D33+'Златибор 2026'!D33+'Златибор 2027'!D33</f>
        <v>522.7272777000001</v>
      </c>
      <c r="E33" s="63">
        <f>'Златибор 2018'!E33+'Златибор 2019'!E33+'Златибор 2020'!E33+'Златибор 2021'!E33+'Златибор 2022'!E33+'Златибор 2023'!E33+'Златибор 2024'!E33+'Златибор 2025'!E33+'Златибор 2026'!E33+'Златибор 2027'!E33</f>
        <v>22000</v>
      </c>
      <c r="F33" s="164">
        <f>'Златибор 2018'!F33+'Златибор 2019'!F33+'Златибор 2020'!F33+'Златибор 2021'!F33+'Златибор 2022'!F33+'Златибор 2023'!F33+'Златибор 2024'!F33+'Златибор 2025'!F33+'Златибор 2026'!F33+'Златибор 2027'!F33</f>
        <v>1150000.01094</v>
      </c>
      <c r="G33" s="164">
        <f>'Златибор 2018'!G33+'Златибор 2019'!G33+'Златибор 2020'!G33+'Златибор 2021'!G33+'Златибор 2022'!G33+'Златибор 2023'!G33+'Златибор 2024'!G33+'Златибор 2025'!G33+'Златибор 2026'!G33+'Златибор 2027'!G33</f>
        <v>330000</v>
      </c>
      <c r="H33" s="164">
        <f>'Златибор 2018'!H33+'Златибор 2019'!H33+'Златибор 2020'!H33+'Златибор 2021'!H33+'Златибор 2022'!H33+'Златибор 2023'!H33+'Златибор 2024'!H33+'Златибор 2025'!H33+'Златибор 2026'!H33+'Златибор 2027'!H33</f>
        <v>208950.01094</v>
      </c>
      <c r="I33" s="165">
        <f>'Златибор 2018'!I33+'Златибор 2019'!I33+'Златибор 2020'!I33+'Златибор 2021'!I33+'Златибор 2022'!I33+'Златибор 2023'!I33+'Златибор 2024'!I33+'Златибор 2025'!I33+'Златибор 2026'!I33+'Златибор 2027'!I33</f>
        <v>611050</v>
      </c>
      <c r="J33" s="65">
        <f>'Златибор 2018'!J33+'Златибор 2019'!J33+'Златибор 2020'!J33+'Златибор 2021'!J33+'Златибор 2022'!J33+'Златибор 2023'!J33+'Златибор 2024'!J33+'Златибор 2025'!J33+'Златибор 2026'!J33+'Златибор 2027'!J33</f>
        <v>340</v>
      </c>
      <c r="K33" s="41"/>
      <c r="L33" s="60">
        <f>'Златибор 2018'!L33+'Златибор 2019'!L33+'Златибор 2020'!L33+'Златибор 2021'!L33+'Златибор 2022'!L33+'Златибор 2023'!L33+'Златибор 2024'!L33+'Златибор 2025'!L33+'Златибор 2026'!L33+'Златибор 2027'!L33</f>
        <v>371000</v>
      </c>
      <c r="M33" s="60">
        <f>'Златибор 2018'!M33+'Златибор 2019'!M33+'Златибор 2020'!M33+'Златибор 2021'!M33+'Златибор 2022'!M33+'Златибор 2023'!M33+'Златибор 2024'!M33+'Златибор 2025'!M33+'Златибор 2026'!M33+'Златибор 2027'!M33</f>
        <v>102300</v>
      </c>
      <c r="N33" s="36">
        <f>'Златибор 2018'!N33+'Златибор 2019'!N33+'Златибор 2020'!N33+'Златибор 2021'!N33+'Златибор 2022'!N33+'Златибор 2023'!N33+'Златибор 2024'!N33+'Златибор 2025'!N33+'Златибор 2026'!N33+'Златибор 2027'!N33</f>
        <v>81150</v>
      </c>
      <c r="O33" s="37">
        <f>'Златибор 2018'!O33+'Златибор 2019'!O33+'Златибор 2020'!O33+'Златибор 2021'!O33+'Златибор 2022'!O33+'Златибор 2023'!O33+'Златибор 2024'!O33+'Златибор 2025'!O33+'Златибор 2026'!O33+'Златибор 2027'!O33</f>
        <v>187550</v>
      </c>
      <c r="P33" s="153">
        <f t="shared" si="0"/>
        <v>432300</v>
      </c>
      <c r="Q33" s="190">
        <f t="shared" si="1"/>
        <v>290100.01094</v>
      </c>
      <c r="R33" s="154">
        <f t="shared" si="2"/>
        <v>798600</v>
      </c>
      <c r="S33" s="155">
        <f t="shared" si="3"/>
        <v>1521000.01094</v>
      </c>
      <c r="T33" s="88"/>
      <c r="U33" s="137"/>
      <c r="V33" s="86"/>
    </row>
    <row r="34" spans="1:22" s="85" customFormat="1" ht="12">
      <c r="A34" s="121">
        <f>'Златибор 2018'!A34</f>
        <v>29</v>
      </c>
      <c r="B34" s="93" t="str">
        <f>'Златибор 2018'!B34</f>
        <v>Кошење траве</v>
      </c>
      <c r="C34" s="94" t="str">
        <f>'Златибор 2018'!C34</f>
        <v>ха</v>
      </c>
      <c r="D34" s="65">
        <f>'Златибор 2018'!D34+'Златибор 2019'!D34+'Златибор 2020'!D34+'Златибор 2021'!D34+'Златибор 2022'!D34+'Златибор 2023'!D34+'Златибор 2024'!D34+'Златибор 2025'!D34+'Златибор 2026'!D34+'Златибор 2027'!D34</f>
        <v>0</v>
      </c>
      <c r="E34" s="63">
        <f>'Златибор 2018'!E34+'Златибор 2019'!E34+'Златибор 2020'!E34+'Златибор 2021'!E34+'Златибор 2022'!E34+'Златибор 2023'!E34+'Златибор 2024'!E34+'Златибор 2025'!E34+'Златибор 2026'!E34+'Златибор 2027'!E34</f>
        <v>0</v>
      </c>
      <c r="F34" s="164">
        <f>'Златибор 2018'!F34+'Златибор 2019'!F34+'Златибор 2020'!F34+'Златибор 2021'!F34+'Златибор 2022'!F34+'Златибор 2023'!F34+'Златибор 2024'!F34+'Златибор 2025'!F34+'Златибор 2026'!F34+'Златибор 2027'!F34</f>
        <v>0</v>
      </c>
      <c r="G34" s="164">
        <f>'Златибор 2018'!G34+'Златибор 2019'!G34+'Златибор 2020'!G34+'Златибор 2021'!G34+'Златибор 2022'!G34+'Златибор 2023'!G34+'Златибор 2024'!G34+'Златибор 2025'!G34+'Златибор 2026'!G34+'Златибор 2027'!G34</f>
        <v>0</v>
      </c>
      <c r="H34" s="164">
        <f>'Златибор 2018'!H34+'Златибор 2019'!H34+'Златибор 2020'!H34+'Златибор 2021'!H34+'Златибор 2022'!H34+'Златибор 2023'!H34+'Златибор 2024'!H34+'Златибор 2025'!H34+'Златибор 2026'!H34+'Златибор 2027'!H34</f>
        <v>0</v>
      </c>
      <c r="I34" s="165">
        <f>'Златибор 2018'!I34+'Златибор 2019'!I34+'Златибор 2020'!I34+'Златибор 2021'!I34+'Златибор 2022'!I34+'Златибор 2023'!I34+'Златибор 2024'!I34+'Златибор 2025'!I34+'Златибор 2026'!I34+'Златибор 2027'!I34</f>
        <v>0</v>
      </c>
      <c r="J34" s="65">
        <f>'Златибор 2018'!J34+'Златибор 2019'!J34+'Златибор 2020'!J34+'Златибор 2021'!J34+'Златибор 2022'!J34+'Златибор 2023'!J34+'Златибор 2024'!J34+'Златибор 2025'!J34+'Златибор 2026'!J34+'Златибор 2027'!J34</f>
        <v>90</v>
      </c>
      <c r="K34" s="41"/>
      <c r="L34" s="60">
        <f>'Златибор 2018'!L34+'Златибор 2019'!L34+'Златибор 2020'!L34+'Златибор 2021'!L34+'Златибор 2022'!L34+'Златибор 2023'!L34+'Златибор 2024'!L34+'Златибор 2025'!L34+'Златибор 2026'!L34+'Златибор 2027'!L34</f>
        <v>816750</v>
      </c>
      <c r="M34" s="60">
        <f>'Златибор 2018'!M34+'Златибор 2019'!M34+'Златибор 2020'!M34+'Златибор 2021'!M34+'Златибор 2022'!M34+'Златибор 2023'!M34+'Златибор 2024'!M34+'Златибор 2025'!M34+'Златибор 2026'!M34+'Златибор 2027'!M34</f>
        <v>245025</v>
      </c>
      <c r="N34" s="36">
        <f>'Златибор 2018'!N34+'Златибор 2019'!N34+'Златибор 2020'!N34+'Златибор 2021'!N34+'Златибор 2022'!N34+'Златибор 2023'!N34+'Златибор 2024'!N34+'Златибор 2025'!N34+'Златибор 2026'!N34+'Златибор 2027'!N34</f>
        <v>122512.5</v>
      </c>
      <c r="O34" s="37">
        <f>'Златибор 2018'!O34+'Златибор 2019'!O34+'Златибор 2020'!O34+'Златибор 2021'!O34+'Златибор 2022'!O34+'Златибор 2023'!O34+'Златибор 2024'!O34+'Златибор 2025'!O34+'Златибор 2026'!O34+'Златибор 2027'!O34</f>
        <v>449212.50000000006</v>
      </c>
      <c r="P34" s="153">
        <f t="shared" si="0"/>
        <v>245025</v>
      </c>
      <c r="Q34" s="190">
        <f t="shared" si="1"/>
        <v>122512.5</v>
      </c>
      <c r="R34" s="154">
        <f t="shared" si="2"/>
        <v>449212.50000000006</v>
      </c>
      <c r="S34" s="155">
        <f t="shared" si="3"/>
        <v>816750</v>
      </c>
      <c r="T34" s="88"/>
      <c r="U34" s="137"/>
      <c r="V34" s="86"/>
    </row>
    <row r="35" spans="1:22" s="85" customFormat="1" ht="12">
      <c r="A35" s="121">
        <f>'Златибор 2018'!A35</f>
        <v>30</v>
      </c>
      <c r="B35" s="93" t="str">
        <f>'Златибор 2018'!B35</f>
        <v>Гајење и заштита шума</v>
      </c>
      <c r="C35" s="94" t="str">
        <f>'Златибор 2018'!C35</f>
        <v>ха</v>
      </c>
      <c r="D35" s="65">
        <f>'Златибор 2018'!D35+'Златибор 2019'!D35+'Златибор 2020'!D35+'Златибор 2021'!D35+'Златибор 2022'!D35+'Златибор 2023'!D35+'Златибор 2024'!D35+'Златибор 2025'!D35+'Златибор 2026'!D35+'Златибор 2027'!D35</f>
        <v>0</v>
      </c>
      <c r="E35" s="63">
        <f>'Златибор 2018'!E35+'Златибор 2019'!E35+'Златибор 2020'!E35+'Златибор 2021'!E35+'Златибор 2022'!E35+'Златибор 2023'!E35+'Златибор 2024'!E35+'Златибор 2025'!E35+'Златибор 2026'!E35+'Златибор 2027'!E35</f>
        <v>21600</v>
      </c>
      <c r="F35" s="164">
        <f>'Златибор 2018'!F35+'Златибор 2019'!F35+'Златибор 2020'!F35+'Златибор 2021'!F35+'Златибор 2022'!F35+'Златибор 2023'!F35+'Златибор 2024'!F35+'Златибор 2025'!F35+'Златибор 2026'!F35+'Златибор 2027'!F35</f>
        <v>0</v>
      </c>
      <c r="G35" s="164">
        <f>'Златибор 2018'!G35+'Златибор 2019'!G35+'Златибор 2020'!G35+'Златибор 2021'!G35+'Златибор 2022'!G35+'Златибор 2023'!G35+'Златибор 2024'!G35+'Златибор 2025'!G35+'Златибор 2026'!G35+'Златибор 2027'!G35</f>
        <v>0</v>
      </c>
      <c r="H35" s="164">
        <f>'Златибор 2018'!H35+'Златибор 2019'!H35+'Златибор 2020'!H35+'Златибор 2021'!H35+'Златибор 2022'!H35+'Златибор 2023'!H35+'Златибор 2024'!H35+'Златибор 2025'!H35+'Златибор 2026'!H35+'Златибор 2027'!H35</f>
        <v>0</v>
      </c>
      <c r="I35" s="165">
        <f>'Златибор 2018'!I35+'Златибор 2019'!I35+'Златибор 2020'!I35+'Златибор 2021'!I35+'Златибор 2022'!I35+'Златибор 2023'!I35+'Златибор 2024'!I35+'Златибор 2025'!I35+'Златибор 2026'!I35+'Златибор 2027'!I35</f>
        <v>0</v>
      </c>
      <c r="J35" s="65">
        <f>'Златибор 2018'!J35+'Златибор 2019'!J35+'Златибор 2020'!J35+'Златибор 2021'!J35+'Златибор 2022'!J35+'Златибор 2023'!J35+'Златибор 2024'!J35+'Златибор 2025'!J35+'Златибор 2026'!J35+'Златибор 2027'!J35</f>
        <v>20</v>
      </c>
      <c r="K35" s="41"/>
      <c r="L35" s="60">
        <f>'Златибор 2018'!L35+'Златибор 2019'!L35+'Златибор 2020'!L35+'Златибор 2021'!L35+'Златибор 2022'!L35+'Златибор 2023'!L35+'Златибор 2024'!L35+'Златибор 2025'!L35+'Златибор 2026'!L35+'Златибор 2027'!L35</f>
        <v>48000</v>
      </c>
      <c r="M35" s="60">
        <f>'Златибор 2018'!M35+'Златибор 2019'!M35+'Златибор 2020'!M35+'Златибор 2021'!M35+'Златибор 2022'!M35+'Златибор 2023'!M35+'Златибор 2024'!M35+'Златибор 2025'!M35+'Златибор 2026'!M35+'Златибор 2027'!M35</f>
        <v>14400</v>
      </c>
      <c r="N35" s="36">
        <f>'Златибор 2018'!N35+'Златибор 2019'!N35+'Златибор 2020'!N35+'Златибор 2021'!N35+'Златибор 2022'!N35+'Златибор 2023'!N35+'Златибор 2024'!N35+'Златибор 2025'!N35+'Златибор 2026'!N35+'Златибор 2027'!N35</f>
        <v>7200</v>
      </c>
      <c r="O35" s="37">
        <f>'Златибор 2018'!O35+'Златибор 2019'!O35+'Златибор 2020'!O35+'Златибор 2021'!O35+'Златибор 2022'!O35+'Златибор 2023'!O35+'Златибор 2024'!O35+'Златибор 2025'!O35+'Златибор 2026'!O35+'Златибор 2027'!O35</f>
        <v>26400.000000000004</v>
      </c>
      <c r="P35" s="153">
        <f t="shared" si="0"/>
        <v>14400</v>
      </c>
      <c r="Q35" s="190">
        <f t="shared" si="1"/>
        <v>7200</v>
      </c>
      <c r="R35" s="154">
        <f t="shared" si="2"/>
        <v>26400.000000000004</v>
      </c>
      <c r="S35" s="155">
        <f t="shared" si="3"/>
        <v>48000</v>
      </c>
      <c r="T35" s="88"/>
      <c r="U35" s="137"/>
      <c r="V35" s="86"/>
    </row>
    <row r="36" spans="1:22" s="85" customFormat="1" ht="12">
      <c r="A36" s="121">
        <f>'Златибор 2018'!A36</f>
        <v>31</v>
      </c>
      <c r="B36" s="93" t="str">
        <f>'Златибор 2018'!B36</f>
        <v>Оглашање, маркенинг, припрема за штампу и сл.</v>
      </c>
      <c r="C36" s="94" t="str">
        <f>'Златибор 2018'!C36</f>
        <v>ком.</v>
      </c>
      <c r="D36" s="65">
        <f>'Златибор 2018'!D36+'Златибор 2019'!D36+'Златибор 2020'!D36+'Златибор 2021'!D36+'Златибор 2022'!D36+'Златибор 2023'!D36+'Златибор 2024'!D36+'Златибор 2025'!D36+'Златибор 2026'!D36+'Златибор 2027'!D36</f>
        <v>9</v>
      </c>
      <c r="E36" s="63">
        <f>'Златибор 2018'!E36+'Златибор 2019'!E36+'Златибор 2020'!E36+'Златибор 2021'!E36+'Златибор 2022'!E36+'Златибор 2023'!E36+'Златибор 2024'!E36+'Златибор 2025'!E36+'Златибор 2026'!E36+'Златибор 2027'!E36</f>
        <v>900000</v>
      </c>
      <c r="F36" s="164">
        <f>'Златибор 2018'!F36+'Златибор 2019'!F36+'Златибор 2020'!F36+'Златибор 2021'!F36+'Златибор 2022'!F36+'Златибор 2023'!F36+'Златибор 2024'!F36+'Златибор 2025'!F36+'Златибор 2026'!F36+'Златибор 2027'!F36</f>
        <v>900000</v>
      </c>
      <c r="G36" s="164">
        <f>'Златибор 2018'!G36+'Златибор 2019'!G36+'Златибор 2020'!G36+'Златибор 2021'!G36+'Златибор 2022'!G36+'Златибор 2023'!G36+'Златибор 2024'!G36+'Златибор 2025'!G36+'Златибор 2026'!G36+'Златибор 2027'!G36</f>
        <v>270000</v>
      </c>
      <c r="H36" s="164">
        <f>'Златибор 2018'!H36+'Златибор 2019'!H36+'Златибор 2020'!H36+'Златибор 2021'!H36+'Златибор 2022'!H36+'Златибор 2023'!H36+'Златибор 2024'!H36+'Златибор 2025'!H36+'Златибор 2026'!H36+'Златибор 2027'!H36</f>
        <v>130000</v>
      </c>
      <c r="I36" s="165">
        <f>'Златибор 2018'!I36+'Златибор 2019'!I36+'Златибор 2020'!I36+'Златибор 2021'!I36+'Златибор 2022'!I36+'Златибор 2023'!I36+'Златибор 2024'!I36+'Златибор 2025'!I36+'Златибор 2026'!I36+'Златибор 2027'!I36</f>
        <v>500000</v>
      </c>
      <c r="J36" s="65">
        <f>'Златибор 2018'!J36+'Златибор 2019'!J36+'Златибор 2020'!J36+'Златибор 2021'!J36+'Златибор 2022'!J36+'Златибор 2023'!J36+'Златибор 2024'!J36+'Златибор 2025'!J36+'Златибор 2026'!J36+'Златибор 2027'!J36</f>
        <v>0</v>
      </c>
      <c r="K36" s="41"/>
      <c r="L36" s="60">
        <f>'Златибор 2018'!L36+'Златибор 2019'!L36+'Златибор 2020'!L36+'Златибор 2021'!L36+'Златибор 2022'!L36+'Златибор 2023'!L36+'Златибор 2024'!L36+'Златибор 2025'!L36+'Златибор 2026'!L36+'Златибор 2027'!L36</f>
        <v>0</v>
      </c>
      <c r="M36" s="60">
        <f>'Златибор 2018'!M36+'Златибор 2019'!M36+'Златибор 2020'!M36+'Златибор 2021'!M36+'Златибор 2022'!M36+'Златибор 2023'!M36+'Златибор 2024'!M36+'Златибор 2025'!M36+'Златибор 2026'!M36+'Златибор 2027'!M36</f>
        <v>0</v>
      </c>
      <c r="N36" s="36">
        <f>'Златибор 2018'!N36+'Златибор 2019'!N36+'Златибор 2020'!N36+'Златибор 2021'!N36+'Златибор 2022'!N36+'Златибор 2023'!N36+'Златибор 2024'!N36+'Златибор 2025'!N36+'Златибор 2026'!N36+'Златибор 2027'!N36</f>
        <v>0</v>
      </c>
      <c r="O36" s="37">
        <f>'Златибор 2018'!O36+'Златибор 2019'!O36+'Златибор 2020'!O36+'Златибор 2021'!O36+'Златибор 2022'!O36+'Златибор 2023'!O36+'Златибор 2024'!O36+'Златибор 2025'!O36+'Златибор 2026'!O36+'Златибор 2027'!O36</f>
        <v>0</v>
      </c>
      <c r="P36" s="153">
        <f t="shared" si="0"/>
        <v>270000</v>
      </c>
      <c r="Q36" s="190">
        <f t="shared" si="1"/>
        <v>130000</v>
      </c>
      <c r="R36" s="154">
        <f t="shared" si="2"/>
        <v>500000</v>
      </c>
      <c r="S36" s="155">
        <f t="shared" si="3"/>
        <v>900000</v>
      </c>
      <c r="T36" s="88"/>
      <c r="U36" s="137"/>
      <c r="V36" s="86"/>
    </row>
    <row r="37" spans="1:22" s="95" customFormat="1" ht="12">
      <c r="A37" s="121">
        <f>'Златибор 2018'!A37</f>
        <v>32</v>
      </c>
      <c r="B37" s="93" t="str">
        <f>'Златибор 2018'!B37</f>
        <v>Израда и штампање флајера </v>
      </c>
      <c r="C37" s="94" t="str">
        <f>'Златибор 2018'!C37</f>
        <v>ком.</v>
      </c>
      <c r="D37" s="65">
        <f>'Златибор 2018'!D37+'Златибор 2019'!D37+'Златибор 2020'!D37+'Златибор 2021'!D37+'Златибор 2022'!D37+'Златибор 2023'!D37+'Златибор 2024'!D37+'Златибор 2025'!D37+'Златибор 2026'!D37+'Златибор 2027'!D37</f>
        <v>6000</v>
      </c>
      <c r="E37" s="63">
        <f>'Златибор 2018'!E37+'Златибор 2019'!E37+'Златибор 2020'!E37+'Златибор 2021'!E37+'Златибор 2022'!E37+'Златибор 2023'!E37+'Златибор 2024'!E37+'Златибор 2025'!E37+'Златибор 2026'!E37+'Златибор 2027'!E37</f>
        <v>119.16658999999997</v>
      </c>
      <c r="F37" s="164">
        <f>'Златибор 2018'!F37+'Златибор 2019'!F37+'Златибор 2020'!F37+'Златибор 2021'!F37+'Златибор 2022'!F37+'Златибор 2023'!F37+'Златибор 2024'!F37+'Златибор 2025'!F37+'Златибор 2026'!F37+'Златибор 2027'!F37</f>
        <v>71499.954</v>
      </c>
      <c r="G37" s="164">
        <f>'Златибор 2018'!G37+'Златибор 2019'!G37+'Златибор 2020'!G37+'Златибор 2021'!G37+'Златибор 2022'!G37+'Златибор 2023'!G37+'Златибор 2024'!G37+'Златибор 2025'!G37+'Златибор 2026'!G37+'Златибор 2027'!G37</f>
        <v>26454.982979999993</v>
      </c>
      <c r="H37" s="164">
        <f>'Златибор 2018'!H37+'Златибор 2019'!H37+'Златибор 2020'!H37+'Златибор 2021'!H37+'Златибор 2022'!H37+'Златибор 2023'!H37+'Златибор 2024'!H37+'Златибор 2025'!H37+'Златибор 2026'!H37+'Златибор 2027'!H37</f>
        <v>9294.99402</v>
      </c>
      <c r="I37" s="165">
        <f>'Златибор 2018'!I37+'Златибор 2019'!I37+'Златибор 2020'!I37+'Златибор 2021'!I37+'Златибор 2022'!I37+'Златибор 2023'!I37+'Златибор 2024'!I37+'Златибор 2025'!I37+'Златибор 2026'!I37+'Златибор 2027'!I37</f>
        <v>35749.977000000006</v>
      </c>
      <c r="J37" s="65">
        <f>'Златибор 2018'!J37+'Златибор 2019'!J37+'Златибор 2020'!J37+'Златибор 2021'!J37+'Златибор 2022'!J37+'Златибор 2023'!J37+'Златибор 2024'!J37+'Златибор 2025'!J37+'Златибор 2026'!J37+'Златибор 2027'!J37</f>
        <v>3000</v>
      </c>
      <c r="K37" s="41"/>
      <c r="L37" s="60">
        <f>'Златибор 2018'!L37+'Златибор 2019'!L37+'Златибор 2020'!L37+'Златибор 2021'!L37+'Златибор 2022'!L37+'Златибор 2023'!L37+'Златибор 2024'!L37+'Златибор 2025'!L37+'Златибор 2026'!L37+'Златибор 2027'!L37</f>
        <v>54450</v>
      </c>
      <c r="M37" s="60">
        <f>'Златибор 2018'!M37+'Златибор 2019'!M37+'Златибор 2020'!M37+'Златибор 2021'!M37+'Златибор 2022'!M37+'Златибор 2023'!M37+'Златибор 2024'!M37+'Златибор 2025'!M37+'Златибор 2026'!M37+'Златибор 2027'!M37</f>
        <v>16335</v>
      </c>
      <c r="N37" s="36">
        <f>'Златибор 2018'!N37+'Златибор 2019'!N37+'Златибор 2020'!N37+'Златибор 2021'!N37+'Златибор 2022'!N37+'Златибор 2023'!N37+'Златибор 2024'!N37+'Златибор 2025'!N37+'Златибор 2026'!N37+'Златибор 2027'!N37</f>
        <v>8167.5</v>
      </c>
      <c r="O37" s="37">
        <f>'Златибор 2018'!O37+'Златибор 2019'!O37+'Златибор 2020'!O37+'Златибор 2021'!O37+'Златибор 2022'!O37+'Златибор 2023'!O37+'Златибор 2024'!O37+'Златибор 2025'!O37+'Златибор 2026'!O37+'Златибор 2027'!O37</f>
        <v>29947.5</v>
      </c>
      <c r="P37" s="153">
        <f t="shared" si="0"/>
        <v>42789.98297999999</v>
      </c>
      <c r="Q37" s="190">
        <f t="shared" si="1"/>
        <v>17462.49402</v>
      </c>
      <c r="R37" s="154">
        <f t="shared" si="2"/>
        <v>65697.47700000001</v>
      </c>
      <c r="S37" s="155">
        <f t="shared" si="3"/>
        <v>125949.954</v>
      </c>
      <c r="T37" s="88"/>
      <c r="U37" s="137"/>
      <c r="V37" s="96"/>
    </row>
    <row r="38" spans="1:22" s="85" customFormat="1" ht="12">
      <c r="A38" s="121">
        <f>'Златибор 2018'!A38</f>
        <v>33</v>
      </c>
      <c r="B38" s="93" t="str">
        <f>'Златибор 2018'!B38</f>
        <v>Израда и штампање публикација</v>
      </c>
      <c r="C38" s="94" t="str">
        <f>'Златибор 2018'!C38</f>
        <v>ком.</v>
      </c>
      <c r="D38" s="65">
        <f>'Златибор 2018'!D38+'Златибор 2019'!D38+'Златибор 2020'!D38+'Златибор 2021'!D38+'Златибор 2022'!D38+'Златибор 2023'!D38+'Златибор 2024'!D38+'Златибор 2025'!D38+'Златибор 2026'!D38+'Златибор 2027'!D38</f>
        <v>600</v>
      </c>
      <c r="E38" s="63">
        <f>'Златибор 2018'!E38+'Златибор 2019'!E38+'Златибор 2020'!E38+'Златибор 2021'!E38+'Златибор 2022'!E38+'Златибор 2023'!E38+'Златибор 2024'!E38+'Златибор 2025'!E38+'Златибор 2026'!E38+'Златибор 2027'!E38</f>
        <v>1920</v>
      </c>
      <c r="F38" s="164">
        <f>'Златибор 2018'!F38+'Златибор 2019'!F38+'Златибор 2020'!F38+'Златибор 2021'!F38+'Златибор 2022'!F38+'Златибор 2023'!F38+'Златибор 2024'!F38+'Златибор 2025'!F38+'Златибор 2026'!F38+'Златибор 2027'!F38</f>
        <v>144000</v>
      </c>
      <c r="G38" s="164">
        <f>'Златибор 2018'!G38+'Златибор 2019'!G38+'Златибор 2020'!G38+'Златибор 2021'!G38+'Златибор 2022'!G38+'Златибор 2023'!G38+'Златибор 2024'!G38+'Златибор 2025'!G38+'Златибор 2026'!G38+'Златибор 2027'!G38</f>
        <v>43200</v>
      </c>
      <c r="H38" s="164">
        <f>'Златибор 2018'!H38+'Златибор 2019'!H38+'Златибор 2020'!H38+'Златибор 2021'!H38+'Златибор 2022'!H38+'Златибор 2023'!H38+'Златибор 2024'!H38+'Златибор 2025'!H38+'Златибор 2026'!H38+'Златибор 2027'!H38</f>
        <v>21600</v>
      </c>
      <c r="I38" s="165">
        <f>'Златибор 2018'!I38+'Златибор 2019'!I38+'Златибор 2020'!I38+'Златибор 2021'!I38+'Златибор 2022'!I38+'Златибор 2023'!I38+'Златибор 2024'!I38+'Златибор 2025'!I38+'Златибор 2026'!I38+'Златибор 2027'!I38</f>
        <v>79200</v>
      </c>
      <c r="J38" s="65">
        <f>'Златибор 2018'!J38+'Златибор 2019'!J38+'Златибор 2020'!J38+'Златибор 2021'!J38+'Златибор 2022'!J38+'Златибор 2023'!J38+'Златибор 2024'!J38+'Златибор 2025'!J38+'Златибор 2026'!J38+'Златибор 2027'!J38</f>
        <v>0</v>
      </c>
      <c r="K38" s="164">
        <f>'Златибор 2018'!K38+'Златибор 2019'!K38+'Златибор 2020'!K38+'Златибор 2021'!K38+'Златибор 2022'!K38+'Златибор 2023'!K38+'Златибор 2024'!K38+'Златибор 2025'!K38+'Златибор 2026'!K38+'Златибор 2027'!K38</f>
        <v>0</v>
      </c>
      <c r="L38" s="164">
        <f>'Златибор 2018'!L38+'Златибор 2019'!L38+'Златибор 2020'!L38+'Златибор 2021'!L38+'Златибор 2022'!L38+'Златибор 2023'!L38+'Златибор 2024'!L38+'Златибор 2025'!L38+'Златибор 2026'!L38+'Златибор 2027'!L38</f>
        <v>0</v>
      </c>
      <c r="M38" s="164">
        <f>'Златибор 2018'!M38+'Златибор 2019'!M38+'Златибор 2020'!M38+'Златибор 2021'!M38+'Златибор 2022'!M38+'Златибор 2023'!M38+'Златибор 2024'!M38+'Златибор 2025'!M38+'Златибор 2026'!M38+'Златибор 2027'!M38</f>
        <v>0</v>
      </c>
      <c r="N38" s="36">
        <f>'Златибор 2018'!N38+'Златибор 2019'!N38+'Златибор 2020'!N38+'Златибор 2021'!N38+'Златибор 2022'!N38+'Златибор 2023'!N38+'Златибор 2024'!N38+'Златибор 2025'!N38+'Златибор 2026'!N38+'Златибор 2027'!N38</f>
        <v>0</v>
      </c>
      <c r="O38" s="165">
        <f>'Златибор 2018'!O38+'Златибор 2019'!O38+'Златибор 2020'!O38+'Златибор 2021'!O38+'Златибор 2022'!O38+'Златибор 2023'!O38+'Златибор 2024'!O38+'Златибор 2025'!O38+'Златибор 2026'!O38+'Златибор 2027'!O38</f>
        <v>0</v>
      </c>
      <c r="P38" s="153">
        <f t="shared" si="0"/>
        <v>43200</v>
      </c>
      <c r="Q38" s="190">
        <f t="shared" si="1"/>
        <v>21600</v>
      </c>
      <c r="R38" s="154">
        <f t="shared" si="2"/>
        <v>79200</v>
      </c>
      <c r="S38" s="155">
        <f t="shared" si="3"/>
        <v>144000</v>
      </c>
      <c r="T38" s="88"/>
      <c r="U38" s="137"/>
      <c r="V38" s="86"/>
    </row>
    <row r="39" spans="1:22" s="85" customFormat="1" ht="12">
      <c r="A39" s="121">
        <f>'Златибор 2018'!A39</f>
        <v>34</v>
      </c>
      <c r="B39" s="93" t="str">
        <f>'Златибор 2018'!B39</f>
        <v>Визит карте</v>
      </c>
      <c r="C39" s="94" t="str">
        <f>'Златибор 2018'!C39</f>
        <v>ком.</v>
      </c>
      <c r="D39" s="65">
        <f>'Златибор 2018'!D39+'Златибор 2019'!D39+'Златибор 2020'!D39+'Златибор 2021'!D39+'Златибор 2022'!D39+'Златибор 2023'!D39+'Златибор 2024'!D39+'Златибор 2025'!D39+'Златибор 2026'!D39+'Златибор 2027'!D39</f>
        <v>1000</v>
      </c>
      <c r="E39" s="63">
        <f>'Златибор 2018'!E39+'Златибор 2019'!E39+'Златибор 2020'!E39+'Златибор 2021'!E39+'Златибор 2022'!E39+'Златибор 2023'!E39+'Златибор 2024'!E39+'Златибор 2025'!E39+'Златибор 2026'!E39+'Златибор 2027'!E39</f>
        <v>17.599999999999998</v>
      </c>
      <c r="F39" s="164">
        <f>'Златибор 2018'!F39+'Златибор 2019'!F39+'Златибор 2020'!F39+'Златибор 2021'!F39+'Златибор 2022'!F39+'Златибор 2023'!F39+'Златибор 2024'!F39+'Златибор 2025'!F39+'Златибор 2026'!F39+'Златибор 2027'!F39</f>
        <v>2200</v>
      </c>
      <c r="G39" s="164">
        <f>'Златибор 2018'!G39+'Златибор 2019'!G39+'Златибор 2020'!G39+'Златибор 2021'!G39+'Златибор 2022'!G39+'Златибор 2023'!G39+'Златибор 2024'!G39+'Златибор 2025'!G39+'Златибор 2026'!G39+'Златибор 2027'!G39</f>
        <v>660</v>
      </c>
      <c r="H39" s="164">
        <f>'Златибор 2018'!H39+'Златибор 2019'!H39+'Златибор 2020'!H39+'Златибор 2021'!H39+'Златибор 2022'!H39+'Златибор 2023'!H39+'Златибор 2024'!H39+'Златибор 2025'!H39+'Златибор 2026'!H39+'Златибор 2027'!H39</f>
        <v>220</v>
      </c>
      <c r="I39" s="165">
        <f>'Златибор 2018'!I39+'Златибор 2019'!I39+'Златибор 2020'!I39+'Златибор 2021'!I39+'Златибор 2022'!I39+'Златибор 2023'!I39+'Златибор 2024'!I39+'Златибор 2025'!I39+'Златибор 2026'!I39+'Златибор 2027'!I39</f>
        <v>1320</v>
      </c>
      <c r="J39" s="65">
        <f>'Златибор 2018'!J39+'Златибор 2019'!J39+'Златибор 2020'!J39+'Златибор 2021'!J39+'Златибор 2022'!J39+'Златибор 2023'!J39+'Златибор 2024'!J39+'Златибор 2025'!J39+'Златибор 2026'!J39+'Златибор 2027'!J39</f>
        <v>0</v>
      </c>
      <c r="K39" s="164">
        <f>'Златибор 2018'!K39+'Златибор 2019'!K39+'Златибор 2020'!K39+'Златибор 2021'!K39+'Златибор 2022'!K39+'Златибор 2023'!K39+'Златибор 2024'!K39+'Златибор 2025'!K39+'Златибор 2026'!K39+'Златибор 2027'!K39</f>
        <v>0</v>
      </c>
      <c r="L39" s="164">
        <f>'Златибор 2018'!L39+'Златибор 2019'!L39+'Златибор 2020'!L39+'Златибор 2021'!L39+'Златибор 2022'!L39+'Златибор 2023'!L39+'Златибор 2024'!L39+'Златибор 2025'!L39+'Златибор 2026'!L39+'Златибор 2027'!L39</f>
        <v>0</v>
      </c>
      <c r="M39" s="164">
        <f>'Златибор 2018'!M39+'Златибор 2019'!M39+'Златибор 2020'!M39+'Златибор 2021'!M39+'Златибор 2022'!M39+'Златибор 2023'!M39+'Златибор 2024'!M39+'Златибор 2025'!M39+'Златибор 2026'!M39+'Златибор 2027'!M39</f>
        <v>0</v>
      </c>
      <c r="N39" s="36">
        <f>'Златибор 2018'!N39+'Златибор 2019'!N39+'Златибор 2020'!N39+'Златибор 2021'!N39+'Златибор 2022'!N39+'Златибор 2023'!N39+'Златибор 2024'!N39+'Златибор 2025'!N39+'Златибор 2026'!N39+'Златибор 2027'!N39</f>
        <v>0</v>
      </c>
      <c r="O39" s="165">
        <f>'Златибор 2018'!O39+'Златибор 2019'!O39+'Златибор 2020'!O39+'Златибор 2021'!O39+'Златибор 2022'!O39+'Златибор 2023'!O39+'Златибор 2024'!O39+'Златибор 2025'!O39+'Златибор 2026'!O39+'Златибор 2027'!O39</f>
        <v>0</v>
      </c>
      <c r="P39" s="153">
        <f t="shared" si="0"/>
        <v>660</v>
      </c>
      <c r="Q39" s="190">
        <f t="shared" si="1"/>
        <v>220</v>
      </c>
      <c r="R39" s="154">
        <f t="shared" si="2"/>
        <v>1320</v>
      </c>
      <c r="S39" s="155">
        <f t="shared" si="3"/>
        <v>2200</v>
      </c>
      <c r="T39" s="88"/>
      <c r="U39" s="137"/>
      <c r="V39" s="86"/>
    </row>
    <row r="40" spans="1:22" s="85" customFormat="1" ht="12">
      <c r="A40" s="121">
        <f>'Златибор 2018'!A40</f>
        <v>35</v>
      </c>
      <c r="B40" s="93" t="str">
        <f>'Златибор 2018'!B40</f>
        <v>Израда WEB SITE</v>
      </c>
      <c r="C40" s="94" t="str">
        <f>'Златибор 2018'!C40</f>
        <v>ком.</v>
      </c>
      <c r="D40" s="65">
        <f>'Златибор 2018'!D40+'Златибор 2019'!D40+'Златибор 2020'!D40+'Златибор 2021'!D40+'Златибор 2022'!D40+'Златибор 2023'!D40+'Златибор 2024'!D40+'Златибор 2025'!D40+'Златибор 2026'!D40+'Златибор 2027'!D40</f>
        <v>1</v>
      </c>
      <c r="E40" s="63">
        <f>'Златибор 2018'!E40+'Златибор 2019'!E40+'Златибор 2020'!E40+'Златибор 2021'!E40+'Златибор 2022'!E40+'Златибор 2023'!E40+'Златибор 2024'!E40+'Златибор 2025'!E40+'Златибор 2026'!E40+'Златибор 2027'!E40</f>
        <v>850000</v>
      </c>
      <c r="F40" s="164">
        <f>'Златибор 2018'!F40+'Златибор 2019'!F40+'Златибор 2020'!F40+'Златибор 2021'!F40+'Златибор 2022'!F40+'Златибор 2023'!F40+'Златибор 2024'!F40+'Златибор 2025'!F40+'Златибор 2026'!F40+'Златибор 2027'!F40</f>
        <v>150000</v>
      </c>
      <c r="G40" s="164">
        <f>'Златибор 2018'!G40+'Златибор 2019'!G40+'Златибор 2020'!G40+'Златибор 2021'!G40+'Златибор 2022'!G40+'Златибор 2023'!G40+'Златибор 2024'!G40+'Златибор 2025'!G40+'Златибор 2026'!G40+'Златибор 2027'!G40</f>
        <v>45000</v>
      </c>
      <c r="H40" s="164">
        <f>'Златибор 2018'!H40+'Златибор 2019'!H40+'Златибор 2020'!H40+'Златибор 2021'!H40+'Златибор 2022'!H40+'Златибор 2023'!H40+'Златибор 2024'!H40+'Златибор 2025'!H40+'Златибор 2026'!H40+'Златибор 2027'!H40</f>
        <v>15000</v>
      </c>
      <c r="I40" s="165">
        <f>'Златибор 2018'!I40+'Златибор 2019'!I40+'Златибор 2020'!I40+'Златибор 2021'!I40+'Златибор 2022'!I40+'Златибор 2023'!I40+'Златибор 2024'!I40+'Златибор 2025'!I40+'Златибор 2026'!I40+'Златибор 2027'!I40</f>
        <v>90000</v>
      </c>
      <c r="J40" s="65">
        <f>'Златибор 2018'!J40+'Златибор 2019'!J40+'Златибор 2020'!J40+'Златибор 2021'!J40+'Златибор 2022'!J40+'Златибор 2023'!J40+'Златибор 2024'!J40+'Златибор 2025'!J40+'Златибор 2026'!J40+'Златибор 2027'!J40</f>
        <v>0</v>
      </c>
      <c r="K40" s="164">
        <f>'Златибор 2018'!K40+'Златибор 2019'!K40+'Златибор 2020'!K40+'Златибор 2021'!K40+'Златибор 2022'!K40+'Златибор 2023'!K40+'Златибор 2024'!K40+'Златибор 2025'!K40+'Златибор 2026'!K40+'Златибор 2027'!K40</f>
        <v>0</v>
      </c>
      <c r="L40" s="164">
        <f>'Златибор 2018'!L40+'Златибор 2019'!L40+'Златибор 2020'!L40+'Златибор 2021'!L40+'Златибор 2022'!L40+'Златибор 2023'!L40+'Златибор 2024'!L40+'Златибор 2025'!L40+'Златибор 2026'!L40+'Златибор 2027'!L40</f>
        <v>0</v>
      </c>
      <c r="M40" s="164">
        <f>'Златибор 2018'!M40+'Златибор 2019'!M40+'Златибор 2020'!M40+'Златибор 2021'!M40+'Златибор 2022'!M40+'Златибор 2023'!M40+'Златибор 2024'!M40+'Златибор 2025'!M40+'Златибор 2026'!M40+'Златибор 2027'!M40</f>
        <v>0</v>
      </c>
      <c r="N40" s="36">
        <f>'Златибор 2018'!N40+'Златибор 2019'!N40+'Златибор 2020'!N40+'Златибор 2021'!N40+'Златибор 2022'!N40+'Златибор 2023'!N40+'Златибор 2024'!N40+'Златибор 2025'!N40+'Златибор 2026'!N40+'Златибор 2027'!N40</f>
        <v>0</v>
      </c>
      <c r="O40" s="165">
        <f>'Златибор 2018'!O40+'Златибор 2019'!O40+'Златибор 2020'!O40+'Златибор 2021'!O40+'Златибор 2022'!O40+'Златибор 2023'!O40+'Златибор 2024'!O40+'Златибор 2025'!O40+'Златибор 2026'!O40+'Златибор 2027'!O40</f>
        <v>0</v>
      </c>
      <c r="P40" s="153">
        <f t="shared" si="0"/>
        <v>45000</v>
      </c>
      <c r="Q40" s="190">
        <f t="shared" si="1"/>
        <v>15000</v>
      </c>
      <c r="R40" s="154">
        <f t="shared" si="2"/>
        <v>90000</v>
      </c>
      <c r="S40" s="155">
        <f t="shared" si="3"/>
        <v>150000</v>
      </c>
      <c r="T40" s="88"/>
      <c r="U40" s="137"/>
      <c r="V40" s="86"/>
    </row>
    <row r="41" spans="1:22" s="95" customFormat="1" ht="14.25" customHeight="1">
      <c r="A41" s="121">
        <f>'Златибор 2018'!A41</f>
        <v>36</v>
      </c>
      <c r="B41" s="93" t="str">
        <f>'Златибор 2018'!B41</f>
        <v>Материјали трошкови - гориво, мазиво, одржавање возила (чуварска и стучна служ.)</v>
      </c>
      <c r="C41" s="94" t="str">
        <f>'Златибор 2018'!C41</f>
        <v>ком.</v>
      </c>
      <c r="D41" s="65">
        <f>'Златибор 2018'!D41+'Златибор 2019'!D41+'Златибор 2020'!D41+'Златибор 2021'!D41+'Златибор 2022'!D41+'Златибор 2023'!D41+'Златибор 2024'!D41+'Златибор 2025'!D41+'Златибор 2026'!D41+'Златибор 2027'!D41</f>
        <v>10</v>
      </c>
      <c r="E41" s="63">
        <f>'Златибор 2018'!E41+'Златибор 2019'!E41+'Златибор 2020'!E41+'Златибор 2021'!E41+'Златибор 2022'!E41+'Златибор 2023'!E41+'Златибор 2024'!E41+'Златибор 2025'!E41+'Златибор 2026'!E41+'Златибор 2027'!E41</f>
        <v>14252000</v>
      </c>
      <c r="F41" s="164">
        <f>'Златибор 2018'!F41+'Златибор 2019'!F41+'Златибор 2020'!F41+'Златибор 2021'!F41+'Златибор 2022'!F41+'Златибор 2023'!F41+'Златибор 2024'!F41+'Златибор 2025'!F41+'Златибор 2026'!F41+'Златибор 2027'!F41</f>
        <v>14252000</v>
      </c>
      <c r="G41" s="164">
        <f>'Златибор 2018'!G41+'Златибор 2019'!G41+'Златибор 2020'!G41+'Златибор 2021'!G41+'Златибор 2022'!G41+'Златибор 2023'!G41+'Златибор 2024'!G41+'Златибор 2025'!G41+'Златибор 2026'!G41+'Златибор 2027'!G41</f>
        <v>4362000</v>
      </c>
      <c r="H41" s="164">
        <f>'Златибор 2018'!H41+'Златибор 2019'!H41+'Златибор 2020'!H41+'Златибор 2021'!H41+'Златибор 2022'!H41+'Златибор 2023'!H41+'Златибор 2024'!H41+'Златибор 2025'!H41+'Златибор 2026'!H41+'Златибор 2027'!H41</f>
        <v>2086000</v>
      </c>
      <c r="I41" s="165">
        <f>'Златибор 2018'!I41+'Златибор 2019'!I41+'Златибор 2020'!I41+'Златибор 2021'!I41+'Златибор 2022'!I41+'Златибор 2023'!I41+'Златибор 2024'!I41+'Златибор 2025'!I41+'Златибор 2026'!I41+'Златибор 2027'!I41</f>
        <v>7804000</v>
      </c>
      <c r="J41" s="156">
        <f>'Златибор 2018'!J41+'Златибор 2019'!J41+'Златибор 2020'!J41+'Златибор 2021'!J41+'Златибор 2022'!J41+'Златибор 2023'!J41+'Златибор 2024'!J41+'Златибор 2025'!J41+'Златибор 2026'!J41+'Златибор 2027'!J41</f>
        <v>10</v>
      </c>
      <c r="K41" s="41"/>
      <c r="L41" s="61">
        <f>'Златибор 2018'!L41+'Златибор 2019'!L41+'Златибор 2020'!L41+'Златибор 2021'!L41+'Златибор 2022'!L41+'Златибор 2023'!L41+'Златибор 2024'!L41+'Златибор 2025'!L41+'Златибор 2026'!L41+'Златибор 2027'!L41</f>
        <v>1460000</v>
      </c>
      <c r="M41" s="61">
        <f>'Златибор 2018'!M41+'Златибор 2019'!M41+'Златибор 2020'!M41+'Златибор 2021'!M41+'Златибор 2022'!M41+'Златибор 2023'!M41+'Златибор 2024'!M41+'Златибор 2025'!M41+'Златибор 2026'!M41+'Златибор 2027'!M41</f>
        <v>487500</v>
      </c>
      <c r="N41" s="36">
        <f>'Златибор 2018'!N41+'Златибор 2019'!N41+'Златибор 2020'!N41+'Златибор 2021'!N41+'Златибор 2022'!N41+'Златибор 2023'!N41+'Златибор 2024'!N41+'Златибор 2025'!N41+'Златибор 2026'!N41+'Златибор 2027'!N41</f>
        <v>230000</v>
      </c>
      <c r="O41" s="157">
        <f>'Златибор 2018'!O41+'Златибор 2019'!O41+'Златибор 2020'!O41+'Златибор 2021'!O41+'Златибор 2022'!O41+'Златибор 2023'!O41+'Златибор 2024'!O41+'Златибор 2025'!O41+'Златибор 2026'!O41+'Златибор 2027'!O41</f>
        <v>742500</v>
      </c>
      <c r="P41" s="153">
        <f t="shared" si="0"/>
        <v>4849500</v>
      </c>
      <c r="Q41" s="190">
        <f t="shared" si="1"/>
        <v>2316000</v>
      </c>
      <c r="R41" s="154">
        <f t="shared" si="2"/>
        <v>8546500</v>
      </c>
      <c r="S41" s="155">
        <f t="shared" si="3"/>
        <v>15712000</v>
      </c>
      <c r="T41" s="158"/>
      <c r="U41" s="159"/>
      <c r="V41" s="96"/>
    </row>
    <row r="42" spans="1:22" s="85" customFormat="1" ht="12">
      <c r="A42" s="121">
        <f>'Златибор 2018'!A42</f>
        <v>37</v>
      </c>
      <c r="B42" s="93" t="str">
        <f>'Златибор 2018'!B42</f>
        <v>Униформе чувара и руководиоца чуварске службе ЗП  </v>
      </c>
      <c r="C42" s="94" t="str">
        <f>'Златибор 2018'!C42</f>
        <v>ком.</v>
      </c>
      <c r="D42" s="65">
        <f>'Златибор 2018'!D42+'Златибор 2019'!D42+'Златибор 2020'!D42+'Златибор 2021'!D42+'Златибор 2022'!D42+'Златибор 2023'!D42+'Златибор 2024'!D42+'Златибор 2025'!D44+'Златибор 2026'!D42+'Златибор 2027'!D42</f>
        <v>24</v>
      </c>
      <c r="E42" s="63">
        <f>'Златибор 2018'!E42+'Златибор 2019'!E42+'Златибор 2020'!E42+'Златибор 2021'!E42+'Златибор 2022'!E42+'Златибор 2023'!E42+'Златибор 2024'!E42+'Златибор 2025'!E44+'Златибор 2026'!E42+'Златибор 2027'!E42</f>
        <v>2647222.5</v>
      </c>
      <c r="F42" s="164">
        <f>'Златибор 2018'!F42+'Златибор 2019'!F42+'Златибор 2020'!F42+'Златибор 2021'!F42+'Златибор 2022'!F42+'Златибор 2023'!F42+'Златибор 2024'!F42+'Златибор 2025'!F42+'Златибор 2026'!F42+'Златибор 2027'!F42</f>
        <v>1337655</v>
      </c>
      <c r="G42" s="164">
        <f>'Златибор 2018'!G42+'Златибор 2019'!G42+'Златибор 2020'!G42+'Златибор 2021'!G42+'Златибор 2022'!G42+'Златибор 2023'!G42+'Златибор 2024'!G42+'Златибор 2025'!G42+'Златибор 2026'!G42+'Златибор 2027'!G42</f>
        <v>583704</v>
      </c>
      <c r="H42" s="164">
        <f>'Златибор 2018'!H42+'Златибор 2019'!H42+'Златибор 2020'!H42+'Златибор 2021'!H42+'Златибор 2022'!H42+'Златибор 2023'!H42+'Златибор 2024'!H42+'Златибор 2025'!H42+'Златибор 2026'!H42+'Златибор 2027'!H42</f>
        <v>218889</v>
      </c>
      <c r="I42" s="165">
        <f>'Златибор 2018'!I42+'Златибор 2019'!I42+'Златибор 2020'!I42+'Златибор 2021'!I42+'Златибор 2022'!I42+'Златибор 2023'!I42+'Златибор 2024'!I42+'Златибор 2025'!I42+'Златибор 2026'!I42+'Златибор 2027'!I42</f>
        <v>535062</v>
      </c>
      <c r="J42" s="65">
        <f>'Златибор 2018'!J42+'Златибор 2019'!J42+'Златибор 2020'!J42+'Златибор 2021'!J42+'Златибор 2022'!J42+'Златибор 2023'!J42+'Златибор 2024'!J42+'Златибор 2025'!J44+'Златибор 2026'!J42+'Златибор 2027'!J42</f>
        <v>4</v>
      </c>
      <c r="K42" s="164">
        <f>'Златибор 2018'!K42+'Златибор 2019'!K42+'Златибор 2020'!K42+'Златибор 2021'!K42+'Златибор 2022'!K42+'Златибор 2023'!K42+'Златибор 2024'!K42+'Златибор 2025'!K44+'Златибор 2026'!K42+'Златибор 2027'!K42</f>
        <v>1865500</v>
      </c>
      <c r="L42" s="164">
        <f>'Златибор 2018'!L42+'Златибор 2019'!L42+'Златибор 2020'!L42+'Златибор 2021'!L42+'Златибор 2022'!L42+'Златибор 2023'!L42+'Златибор 2024'!L42+'Златибор 2025'!L44+'Златибор 2026'!L42+'Златибор 2027'!L42</f>
        <v>294600</v>
      </c>
      <c r="M42" s="164">
        <f>'Златибор 2018'!M42+'Златибор 2019'!M42+'Златибор 2020'!M42+'Златибор 2021'!M42+'Златибор 2022'!M42+'Златибор 2023'!M42+'Златибор 2024'!M42+'Златибор 2025'!M44+'Златибор 2026'!M42+'Златибор 2027'!M42</f>
        <v>163080</v>
      </c>
      <c r="N42" s="36">
        <f>'Златибор 2018'!N42+'Златибор 2019'!N42+'Златибор 2020'!N42+'Златибор 2021'!N42+'Златибор 2022'!N42+'Златибор 2023'!N42+'Златибор 2024'!N42+'Златибор 2025'!N42+'Златибор 2026'!N42+'Златибор 2027'!N42</f>
        <v>51660</v>
      </c>
      <c r="O42" s="165">
        <f>'Златибор 2018'!O42+'Златибор 2019'!O42+'Златибор 2020'!O42+'Златибор 2021'!O42+'Златибор 2022'!O42+'Златибор 2023'!O42+'Златибор 2024'!O42+'Златибор 2025'!O44+'Златибор 2026'!O42+'Златибор 2027'!O42</f>
        <v>79860</v>
      </c>
      <c r="P42" s="153">
        <f t="shared" si="0"/>
        <v>746784</v>
      </c>
      <c r="Q42" s="190">
        <f t="shared" si="1"/>
        <v>270549</v>
      </c>
      <c r="R42" s="154">
        <f t="shared" si="2"/>
        <v>614922</v>
      </c>
      <c r="S42" s="155">
        <f t="shared" si="3"/>
        <v>1632255</v>
      </c>
      <c r="T42" s="88"/>
      <c r="U42" s="137"/>
      <c r="V42" s="86"/>
    </row>
    <row r="43" spans="1:22" s="85" customFormat="1" ht="12">
      <c r="A43" s="121">
        <f>'Златибор 2018'!A43</f>
        <v>38</v>
      </c>
      <c r="B43" s="93" t="str">
        <f>'Златибор 2018'!B43</f>
        <v>Легитимације чувара ЗП</v>
      </c>
      <c r="C43" s="94" t="str">
        <f>'Златибор 2018'!C43</f>
        <v>ком.</v>
      </c>
      <c r="D43" s="65">
        <f>'Златибор 2018'!D43+'Златибор 2019'!D43+'Златибор 2020'!D43+'Златибор 2021'!D43+'Златибор 2022'!D43+'Златибор 2023'!D43+'Златибор 2024'!D43+'Златибор 2025'!D45+'Златибор 2026'!D43+'Златибор 2027'!D43</f>
        <v>17</v>
      </c>
      <c r="E43" s="63">
        <f>'Златибор 2018'!E43+'Златибор 2019'!E43+'Златибор 2020'!E43+'Златибор 2021'!E43+'Златибор 2022'!E43+'Златибор 2023'!E43+'Златибор 2024'!E43+'Златибор 2025'!E45+'Златибор 2026'!E43+'Златибор 2027'!E43</f>
        <v>64807.200000000004</v>
      </c>
      <c r="F43" s="164">
        <f>'Златибор 2018'!F43+'Златибор 2019'!F43+'Златибор 2020'!F43+'Златибор 2021'!F43+'Златибор 2022'!F43+'Златибор 2023'!F43+'Златибор 2024'!F43+'Златибор 2025'!F43+'Златибор 2026'!F43+'Златибор 2027'!F43</f>
        <v>9614.4</v>
      </c>
      <c r="G43" s="164">
        <f>'Златибор 2018'!G43+'Златибор 2019'!G43+'Златибор 2020'!G43+'Златибор 2021'!G43+'Златибор 2022'!G43+'Златибор 2023'!G43+'Златибор 2024'!G43+'Златибор 2025'!G43+'Златибор 2026'!G43+'Златибор 2027'!G43</f>
        <v>2884.3199999999997</v>
      </c>
      <c r="H43" s="164">
        <f>'Златибор 2018'!H43+'Златибор 2019'!H43+'Златибор 2020'!H43+'Златибор 2021'!H43+'Златибор 2022'!H43+'Златибор 2023'!H43+'Златибор 2024'!H43+'Златибор 2025'!H43+'Златибор 2026'!H43+'Златибор 2027'!H43</f>
        <v>1442.1599999999999</v>
      </c>
      <c r="I43" s="165">
        <f>'Златибор 2018'!I43+'Златибор 2019'!I43+'Златибор 2020'!I43+'Златибор 2021'!I43+'Златибор 2022'!I43+'Златибор 2023'!I43+'Златибор 2024'!I43+'Златибор 2025'!I43+'Златибор 2026'!I43+'Златибор 2027'!I43</f>
        <v>5287.92</v>
      </c>
      <c r="J43" s="65">
        <f>'Златибор 2018'!J43+'Златибор 2019'!J43+'Златибор 2020'!J43+'Златибор 2021'!J43+'Златибор 2022'!J43+'Златибор 2023'!J43+'Златибор 2024'!J43+'Златибор 2025'!J45+'Златибор 2026'!J43+'Златибор 2027'!J43</f>
        <v>1</v>
      </c>
      <c r="K43" s="164">
        <f>'Златибор 2018'!K43+'Златибор 2019'!K43+'Златибор 2020'!K43+'Златибор 2021'!K43+'Златибор 2022'!K43+'Златибор 2023'!K43+'Златибор 2024'!K43+'Златибор 2025'!K45+'Златибор 2026'!K43+'Златибор 2027'!K43</f>
        <v>64840</v>
      </c>
      <c r="L43" s="164">
        <f>'Златибор 2018'!L43+'Златибор 2019'!L43+'Златибор 2020'!L43+'Златибор 2021'!L43+'Златибор 2022'!L43+'Златибор 2023'!L43+'Златибор 2024'!L43+'Златибор 2025'!L45+'Златибор 2026'!L43+'Златибор 2027'!L43</f>
        <v>605</v>
      </c>
      <c r="M43" s="164">
        <f>'Златибор 2018'!M43+'Златибор 2019'!M43+'Златибор 2020'!M43+'Златибор 2021'!M43+'Златибор 2022'!M43+'Златибор 2023'!M43+'Златибор 2024'!M43+'Златибор 2025'!M45+'Златибор 2026'!M43+'Златибор 2027'!M43</f>
        <v>181.5</v>
      </c>
      <c r="N43" s="36">
        <f>'Златибор 2018'!N43+'Златибор 2019'!N43+'Златибор 2020'!N43+'Златибор 2021'!N43+'Златибор 2022'!N43+'Златибор 2023'!N43+'Златибор 2024'!N43+'Златибор 2025'!N43+'Златибор 2026'!N43+'Златибор 2027'!N43</f>
        <v>90.75</v>
      </c>
      <c r="O43" s="165">
        <f>'Златибор 2018'!O43+'Златибор 2019'!O43+'Златибор 2020'!O43+'Златибор 2021'!O43+'Златибор 2022'!O43+'Златибор 2023'!O43+'Златибор 2024'!O43+'Златибор 2025'!O45+'Златибор 2026'!O43+'Златибор 2027'!O43</f>
        <v>332.75</v>
      </c>
      <c r="P43" s="153">
        <f t="shared" si="0"/>
        <v>3065.8199999999997</v>
      </c>
      <c r="Q43" s="190">
        <f t="shared" si="1"/>
        <v>1532.9099999999999</v>
      </c>
      <c r="R43" s="154">
        <f t="shared" si="2"/>
        <v>5620.67</v>
      </c>
      <c r="S43" s="155">
        <f t="shared" si="3"/>
        <v>10219.4</v>
      </c>
      <c r="T43" s="88"/>
      <c r="U43" s="137"/>
      <c r="V43" s="86"/>
    </row>
    <row r="44" spans="1:22" s="95" customFormat="1" ht="12">
      <c r="A44" s="121">
        <f>'Златибор 2018'!A44</f>
        <v>39</v>
      </c>
      <c r="B44" s="93" t="str">
        <f>'Златибор 2018'!B44</f>
        <v>Набавка теренског и путничког возила</v>
      </c>
      <c r="C44" s="94" t="str">
        <f>'Златибор 2018'!C44</f>
        <v>ком.</v>
      </c>
      <c r="D44" s="65">
        <f>'Златибор 2018'!D44+'Златибор 2019'!D44+'Златибор 2020'!D44+'Златибор 2021'!D44+'Златибор 2022'!D44+'Златибор 2023'!D44+'Златибор 2024'!D44+'Златибор 2025'!D46+'Златибор 2026'!D44+'Златибор 2027'!D44</f>
        <v>11</v>
      </c>
      <c r="E44" s="63">
        <f>'Златибор 2018'!E44+'Златибор 2019'!E44+'Златибор 2020'!E44+'Златибор 2021'!E44+'Златибор 2022'!E44+'Златибор 2023'!E44+'Златибор 2024'!E44+'Златибор 2025'!E46+'Златибор 2026'!E44+'Златибор 2027'!E44</f>
        <v>15538000</v>
      </c>
      <c r="F44" s="164">
        <f>'Златибор 2018'!F44+'Златибор 2019'!F44+'Златибор 2020'!F44+'Златибор 2021'!F44+'Златибор 2022'!F44+'Златибор 2023'!F44+'Златибор 2024'!F44+'Златибор 2025'!F44+'Златибор 2026'!F44+'Златибор 2027'!F44</f>
        <v>18099000</v>
      </c>
      <c r="G44" s="164">
        <f>'Златибор 2018'!G44+'Златибор 2019'!G44+'Златибор 2020'!G44+'Златибор 2021'!G44+'Златибор 2022'!G44+'Златибор 2023'!G44+'Златибор 2024'!G44+'Златибор 2025'!G44+'Златибор 2026'!G44+'Златибор 2027'!G44</f>
        <v>5429700</v>
      </c>
      <c r="H44" s="164">
        <f>'Златибор 2018'!H44+'Златибор 2019'!H44+'Златибор 2020'!H44+'Златибор 2021'!H44+'Златибор 2022'!H44+'Златибор 2023'!H44+'Златибор 2024'!H44+'Златибор 2025'!H44+'Златибор 2026'!H44+'Златибор 2027'!H44</f>
        <v>2439900</v>
      </c>
      <c r="I44" s="165">
        <f>'Златибор 2018'!I44+'Златибор 2019'!I44+'Златибор 2020'!I44+'Златибор 2021'!I44+'Златибор 2022'!I44+'Златибор 2023'!I44+'Златибор 2024'!I44+'Златибор 2025'!I44+'Златибор 2026'!I44+'Златибор 2027'!I44</f>
        <v>10229400</v>
      </c>
      <c r="J44" s="156">
        <f>'Златибор 2018'!J44+'Златибор 2019'!J44+'Златибор 2020'!J44+'Златибор 2021'!J44+'Златибор 2022'!J44+'Златибор 2023'!J44+'Златибор 2024'!J44+'Златибор 2025'!J44+'Златибор 2026'!J44+'Златибор 2027'!J44</f>
        <v>1</v>
      </c>
      <c r="K44" s="41"/>
      <c r="L44" s="61">
        <f>'Златибор 2018'!L44+'Златибор 2019'!L44+'Златибор 2020'!L44+'Златибор 2021'!L44+'Златибор 2022'!L44+'Златибор 2023'!L44+'Златибор 2024'!L44+'Златибор 2025'!L44+'Златибор 2026'!L44+'Златибор 2027'!L44</f>
        <v>1210000</v>
      </c>
      <c r="M44" s="61">
        <f>'Златибор 2018'!M44+'Златибор 2019'!M44+'Златибор 2020'!M44+'Златибор 2021'!M44+'Златибор 2022'!M44+'Златибор 2023'!M44+'Златибор 2024'!M44+'Златибор 2025'!M44+'Златибор 2026'!M44+'Златибор 2027'!M44</f>
        <v>363000</v>
      </c>
      <c r="N44" s="36">
        <f>'Златибор 2018'!N44+'Златибор 2019'!N44+'Златибор 2020'!N44+'Златибор 2021'!N44+'Златибор 2022'!N44+'Златибор 2023'!N44+'Златибор 2024'!N44+'Златибор 2025'!N44+'Златибор 2026'!N44+'Златибор 2027'!N44</f>
        <v>181500</v>
      </c>
      <c r="O44" s="157">
        <f>'Златибор 2018'!O44+'Златибор 2019'!O44+'Златибор 2020'!O44+'Златибор 2021'!O44+'Златибор 2022'!O44+'Златибор 2023'!O44+'Златибор 2024'!O44+'Златибор 2025'!O44+'Златибор 2026'!O44+'Златибор 2027'!O44</f>
        <v>665500</v>
      </c>
      <c r="P44" s="153">
        <f t="shared" si="0"/>
        <v>5792700</v>
      </c>
      <c r="Q44" s="190">
        <f t="shared" si="1"/>
        <v>2621400</v>
      </c>
      <c r="R44" s="154">
        <f t="shared" si="2"/>
        <v>10894900</v>
      </c>
      <c r="S44" s="155">
        <f t="shared" si="3"/>
        <v>19309000</v>
      </c>
      <c r="T44" s="158"/>
      <c r="U44" s="159"/>
      <c r="V44" s="96"/>
    </row>
    <row r="45" spans="1:22" s="85" customFormat="1" ht="12">
      <c r="A45" s="121">
        <f>'Златибор 2018'!A45</f>
        <v>40</v>
      </c>
      <c r="B45" s="93" t="str">
        <f>'Златибор 2018'!B45</f>
        <v>Противпожарна заштита</v>
      </c>
      <c r="C45" s="94" t="str">
        <f>'Златибор 2018'!C45</f>
        <v>ком.</v>
      </c>
      <c r="D45" s="65">
        <f>'Златибор 2018'!D45+'Златибор 2019'!D45+'Златибор 2020'!D45+'Златибор 2021'!D45+'Златибор 2022'!D45+'Златибор 2023'!D45+'Златибор 2024'!D45+'Златибор 2025'!D47+'Златибор 2026'!D45+'Златибор 2027'!D45</f>
        <v>10</v>
      </c>
      <c r="E45" s="63">
        <f>'Златибор 2018'!E45+'Златибор 2019'!E45+'Златибор 2020'!E45+'Златибор 2021'!E45+'Златибор 2022'!E45+'Златибор 2023'!E45+'Златибор 2024'!E45+'Златибор 2025'!E47+'Златибор 2026'!E45+'Златибор 2027'!E45</f>
        <v>740000</v>
      </c>
      <c r="F45" s="164">
        <f>'Златибор 2018'!F45+'Златибор 2019'!F45+'Златибор 2020'!F45+'Златибор 2021'!F45+'Златибор 2022'!F45+'Златибор 2023'!F45+'Златибор 2024'!F45+'Златибор 2025'!F45+'Златибор 2026'!F45+'Златибор 2027'!F45</f>
        <v>600000</v>
      </c>
      <c r="G45" s="164">
        <f>'Златибор 2018'!G45+'Златибор 2019'!G45+'Златибор 2020'!G45+'Златибор 2021'!G45+'Златибор 2022'!G45+'Златибор 2023'!G45+'Златибор 2024'!G45+'Златибор 2025'!G45+'Златибор 2026'!G45+'Златибор 2027'!G45</f>
        <v>162000</v>
      </c>
      <c r="H45" s="164">
        <f>'Златибор 2018'!H45+'Златибор 2019'!H45+'Златибор 2020'!H45+'Златибор 2021'!H45+'Златибор 2022'!H45+'Златибор 2023'!H45+'Златибор 2024'!H45+'Златибор 2025'!H45+'Златибор 2026'!H45+'Златибор 2027'!H45</f>
        <v>138000</v>
      </c>
      <c r="I45" s="165">
        <f>'Златибор 2018'!I45+'Златибор 2019'!I45+'Златибор 2020'!I45+'Златибор 2021'!I45+'Златибор 2022'!I45+'Златибор 2023'!I45+'Златибор 2024'!I45+'Златибор 2025'!I45+'Златибор 2026'!I45+'Златибор 2027'!I45</f>
        <v>300000</v>
      </c>
      <c r="J45" s="65">
        <f>'Златибор 2018'!J45+'Златибор 2019'!J45+'Златибор 2020'!J45+'Златибор 2021'!J45+'Златибор 2022'!J45+'Златибор 2023'!J45+'Златибор 2024'!J45+'Златибор 2025'!J45+'Златибор 2026'!J45+'Златибор 2027'!J45</f>
        <v>1</v>
      </c>
      <c r="K45" s="41"/>
      <c r="L45" s="60">
        <f>'Златибор 2018'!L45+'Златибор 2019'!L45+'Златибор 2020'!L45+'Златибор 2021'!L45+'Златибор 2022'!L45+'Златибор 2023'!L45+'Златибор 2024'!L45+'Златибор 2025'!L45+'Златибор 2026'!L45+'Златибор 2027'!L45</f>
        <v>60000</v>
      </c>
      <c r="M45" s="60">
        <f>'Златибор 2018'!M45+'Златибор 2019'!M45+'Златибор 2020'!M45+'Златибор 2021'!M45+'Златибор 2022'!M45+'Златибор 2023'!M45+'Златибор 2024'!M45+'Златибор 2025'!M45+'Златибор 2026'!M45+'Златибор 2027'!M45</f>
        <v>0</v>
      </c>
      <c r="N45" s="36">
        <f>'Златибор 2018'!N45+'Златибор 2019'!N45+'Златибор 2020'!N45+'Златибор 2021'!N45+'Златибор 2022'!N45+'Златибор 2023'!N45+'Златибор 2024'!N45+'Златибор 2025'!N45+'Златибор 2026'!N45+'Златибор 2027'!N45</f>
        <v>60000</v>
      </c>
      <c r="O45" s="37">
        <f>'Златибор 2018'!O45+'Златибор 2019'!O45+'Златибор 2020'!O45+'Златибор 2021'!O45+'Златибор 2022'!O45+'Златибор 2023'!O45+'Златибор 2024'!O45+'Златибор 2025'!O45+'Златибор 2026'!O45+'Златибор 2027'!O45</f>
        <v>0</v>
      </c>
      <c r="P45" s="153">
        <f t="shared" si="0"/>
        <v>162000</v>
      </c>
      <c r="Q45" s="190">
        <f t="shared" si="1"/>
        <v>198000</v>
      </c>
      <c r="R45" s="154">
        <f t="shared" si="2"/>
        <v>300000</v>
      </c>
      <c r="S45" s="155">
        <f t="shared" si="3"/>
        <v>660000</v>
      </c>
      <c r="T45" s="88"/>
      <c r="U45" s="137"/>
      <c r="V45" s="86"/>
    </row>
    <row r="46" spans="1:22" s="85" customFormat="1" ht="12">
      <c r="A46" s="121">
        <f>'Златибор 2018'!A46</f>
        <v>41</v>
      </c>
      <c r="B46" s="93" t="str">
        <f>'Златибор 2018'!B46</f>
        <v>Ознаке за забрану ложења ватре</v>
      </c>
      <c r="C46" s="94" t="str">
        <f>'Златибор 2018'!C46</f>
        <v>ком.</v>
      </c>
      <c r="D46" s="65">
        <f>'Златибор 2018'!D46+'Златибор 2019'!D46+'Златибор 2020'!D46+'Златибор 2021'!D46+'Златибор 2022'!D46+'Златибор 2023'!D46+'Златибор 2024'!D46+'Златибор 2025'!D49+'Златибор 2026'!D46+'Златибор 2027'!D46</f>
        <v>46</v>
      </c>
      <c r="E46" s="63">
        <f>'Златибор 2018'!E46+'Златибор 2019'!E46+'Златибор 2020'!E46+'Златибор 2021'!E46+'Златибор 2022'!E46+'Златибор 2023'!E46+'Златибор 2024'!E46+'Златибор 2025'!E49+'Златибор 2026'!E46+'Златибор 2027'!E46</f>
        <v>90000</v>
      </c>
      <c r="F46" s="164">
        <f>'Златибор 2018'!F46+'Златибор 2019'!F46+'Златибор 2020'!F46+'Златибор 2021'!F46+'Златибор 2022'!F46+'Златибор 2023'!F46+'Златибор 2024'!F46+'Златибор 2025'!F46+'Златибор 2026'!F46+'Златибор 2027'!F46</f>
        <v>250000</v>
      </c>
      <c r="G46" s="164">
        <f>'Златибор 2018'!G46+'Златибор 2019'!G46+'Златибор 2020'!G46+'Златибор 2021'!G46+'Златибор 2022'!G46+'Златибор 2023'!G46+'Златибор 2024'!G46+'Златибор 2025'!G46+'Златибор 2026'!G46+'Златибор 2027'!G46</f>
        <v>75000</v>
      </c>
      <c r="H46" s="164">
        <f>'Златибор 2018'!H46+'Златибор 2019'!H46+'Златибор 2020'!H46+'Златибор 2021'!H46+'Златибор 2022'!H46+'Златибор 2023'!H46+'Златибор 2024'!H46+'Златибор 2025'!H46+'Златибор 2026'!H46+'Златибор 2027'!H46</f>
        <v>35500</v>
      </c>
      <c r="I46" s="165">
        <f>'Златибор 2018'!I46+'Златибор 2019'!I46+'Златибор 2020'!I46+'Златибор 2021'!I46+'Златибор 2022'!I46+'Златибор 2023'!I46+'Златибор 2024'!I46+'Златибор 2025'!I46+'Златибор 2026'!I46+'Златибор 2027'!I46</f>
        <v>139500</v>
      </c>
      <c r="J46" s="65">
        <f>'Златибор 2018'!J46+'Златибор 2019'!J46+'Златибор 2020'!J46+'Златибор 2021'!J46+'Златибор 2022'!J46+'Златибор 2023'!J46+'Златибор 2024'!J46+'Златибор 2025'!J46+'Златибор 2026'!J46+'Златибор 2027'!J46</f>
        <v>12</v>
      </c>
      <c r="K46" s="41"/>
      <c r="L46" s="60">
        <f>'Златибор 2018'!L46+'Златибор 2019'!L46+'Златибор 2020'!L46+'Златибор 2021'!L46+'Златибор 2022'!L46+'Златибор 2023'!L46+'Златибор 2024'!L46+'Златибор 2025'!L46+'Златибор 2026'!L46+'Златибор 2027'!L46</f>
        <v>145372.8</v>
      </c>
      <c r="M46" s="60">
        <f>'Златибор 2018'!M46+'Златибор 2019'!M46+'Златибор 2020'!M46+'Златибор 2021'!M46+'Златибор 2022'!M46+'Златибор 2023'!M46+'Златибор 2024'!M46+'Златибор 2025'!M46+'Златибор 2026'!M46+'Златибор 2027'!M46</f>
        <v>43611.84</v>
      </c>
      <c r="N46" s="36">
        <f>'Златибор 2018'!N46+'Златибор 2019'!N46+'Златибор 2020'!N46+'Златибор 2021'!N46+'Златибор 2022'!N46+'Златибор 2023'!N46+'Златибор 2024'!N46+'Златибор 2025'!N46+'Златибор 2026'!N46+'Златибор 2027'!N46</f>
        <v>21805.92</v>
      </c>
      <c r="O46" s="37">
        <f>'Златибор 2018'!O46+'Златибор 2019'!O46+'Златибор 2020'!O46+'Златибор 2021'!O46+'Златибор 2022'!O46+'Златибор 2023'!O46+'Златибор 2024'!O46+'Златибор 2025'!O46+'Златибор 2026'!O46+'Златибор 2027'!O46</f>
        <v>79955.04</v>
      </c>
      <c r="P46" s="153">
        <f t="shared" si="0"/>
        <v>118611.84</v>
      </c>
      <c r="Q46" s="190">
        <f t="shared" si="1"/>
        <v>57305.92</v>
      </c>
      <c r="R46" s="154">
        <f t="shared" si="2"/>
        <v>219455.03999999998</v>
      </c>
      <c r="S46" s="155">
        <f t="shared" si="3"/>
        <v>395372.8</v>
      </c>
      <c r="T46" s="88"/>
      <c r="U46" s="137"/>
      <c r="V46" s="86"/>
    </row>
    <row r="47" spans="1:22" s="95" customFormat="1" ht="12.75" customHeight="1">
      <c r="A47" s="121">
        <f>'Златибор 2018'!A47</f>
        <v>42</v>
      </c>
      <c r="B47" s="93" t="str">
        <f>'Златибор 2018'!B47</f>
        <v>Заснивање и одржавање дигиталне базе података</v>
      </c>
      <c r="C47" s="94" t="str">
        <f>'Златибор 2018'!C47</f>
        <v>ком.</v>
      </c>
      <c r="D47" s="65">
        <f>'Златибор 2018'!D47+'Златибор 2019'!D47+'Златибор 2020'!D47+'Златибор 2021'!D47+'Златибор 2022'!D47+'Златибор 2023'!D47+'Златибор 2024'!D47+'Златибор 2025'!D50+'Златибор 2026'!D47+'Златибор 2027'!D47</f>
        <v>9</v>
      </c>
      <c r="E47" s="63">
        <f>'Златибор 2018'!E47+'Златибор 2019'!E47+'Златибор 2020'!E47+'Златибор 2021'!E47+'Златибор 2022'!E47+'Златибор 2023'!E47+'Златибор 2024'!E47+'Златибор 2025'!E50+'Златибор 2026'!E47+'Златибор 2027'!E47</f>
        <v>1950000</v>
      </c>
      <c r="F47" s="164">
        <f>'Златибор 2018'!F47+'Златибор 2019'!F47+'Златибор 2020'!F47+'Златибор 2021'!F47+'Златибор 2022'!F47+'Златибор 2023'!F47+'Златибор 2024'!F47+'Златибор 2025'!F47+'Златибор 2026'!F47+'Златибор 2027'!F47</f>
        <v>2100000</v>
      </c>
      <c r="G47" s="164">
        <f>'Златибор 2018'!G47+'Златибор 2019'!G47+'Златибор 2020'!G47+'Златибор 2021'!G47+'Златибор 2022'!G47+'Златибор 2023'!G47+'Златибор 2024'!G47+'Златибор 2025'!G47+'Златибор 2026'!G47+'Златибор 2027'!G47</f>
        <v>630000</v>
      </c>
      <c r="H47" s="164">
        <f>'Златибор 2018'!H47+'Златибор 2019'!H47+'Златибор 2020'!H47+'Златибор 2021'!H47+'Златибор 2022'!H47+'Златибор 2023'!H47+'Златибор 2024'!H47+'Златибор 2025'!H47+'Златибор 2026'!H47+'Златибор 2027'!H47</f>
        <v>290000</v>
      </c>
      <c r="I47" s="165">
        <f>'Златибор 2018'!I47+'Златибор 2019'!I47+'Златибор 2020'!I47+'Златибор 2021'!I47+'Златибор 2022'!I47+'Златибор 2023'!I47+'Златибор 2024'!I47+'Златибор 2025'!I47+'Златибор 2026'!I47+'Златибор 2027'!I47</f>
        <v>1180000</v>
      </c>
      <c r="J47" s="156">
        <f>'Златибор 2018'!J47+'Златибор 2019'!J47+'Златибор 2020'!J47+'Златибор 2021'!J47+'Златибор 2022'!J47+'Златибор 2023'!J47+'Златибор 2024'!J47+'Златибор 2025'!J47+'Златибор 2026'!J47+'Златибор 2027'!J47</f>
        <v>1</v>
      </c>
      <c r="K47" s="41"/>
      <c r="L47" s="61">
        <f>'Златибор 2018'!L47+'Златибор 2019'!L47+'Златибор 2020'!L47+'Златибор 2021'!L47+'Златибор 2022'!L47+'Златибор 2023'!L47+'Златибор 2024'!L47+'Златибор 2025'!L47+'Златибор 2026'!L47+'Златибор 2027'!L47</f>
        <v>150000</v>
      </c>
      <c r="M47" s="61">
        <f>'Златибор 2018'!M47+'Златибор 2019'!M47+'Златибор 2020'!M47+'Златибор 2021'!M47+'Златибор 2022'!M47+'Златибор 2023'!M47+'Златибор 2024'!M47+'Златибор 2025'!M47+'Златибор 2026'!M47+'Златибор 2027'!M47</f>
        <v>45000</v>
      </c>
      <c r="N47" s="36">
        <f>'Златибор 2018'!N47+'Златибор 2019'!N47+'Златибор 2020'!N47+'Златибор 2021'!N47+'Златибор 2022'!N47+'Златибор 2023'!N47+'Златибор 2024'!N47+'Златибор 2025'!N47+'Златибор 2026'!N47+'Златибор 2027'!N47</f>
        <v>22500</v>
      </c>
      <c r="O47" s="157">
        <f>'Златибор 2018'!O47+'Златибор 2019'!O47+'Златибор 2020'!O47+'Златибор 2021'!O47+'Златибор 2022'!O47+'Златибор 2023'!O47+'Златибор 2024'!O47+'Златибор 2025'!O47+'Златибор 2026'!O47+'Златибор 2027'!O47</f>
        <v>82500</v>
      </c>
      <c r="P47" s="153">
        <f t="shared" si="0"/>
        <v>675000</v>
      </c>
      <c r="Q47" s="190">
        <f t="shared" si="1"/>
        <v>312500</v>
      </c>
      <c r="R47" s="154">
        <f t="shared" si="2"/>
        <v>1262500</v>
      </c>
      <c r="S47" s="155">
        <f t="shared" si="3"/>
        <v>2250000</v>
      </c>
      <c r="T47" s="160"/>
      <c r="U47" s="159"/>
      <c r="V47" s="96"/>
    </row>
    <row r="48" spans="1:22" s="85" customFormat="1" ht="12.75" customHeight="1">
      <c r="A48" s="121">
        <f>'Златибор 2018'!A48</f>
        <v>43</v>
      </c>
      <c r="B48" s="93" t="str">
        <f>'Златибор 2018'!B48</f>
        <v>Набавка рачунара</v>
      </c>
      <c r="C48" s="94" t="str">
        <f>'Златибор 2018'!C48</f>
        <v>ком.</v>
      </c>
      <c r="D48" s="65">
        <f>'Златибор 2018'!D48+'Златибор 2019'!D48+'Златибор 2020'!D48+'Златибор 2021'!D48+'Златибор 2022'!D48+'Златибор 2023'!D48+'Златибор 2024'!D48+'Златибор 2025'!D54+'Златибор 2026'!D48+'Златибор 2027'!D48</f>
        <v>4</v>
      </c>
      <c r="E48" s="63">
        <f>'Златибор 2018'!E48+'Златибор 2019'!E48+'Златибор 2020'!E48+'Златибор 2021'!E48+'Златибор 2022'!E48+'Златибор 2023'!E48+'Златибор 2024'!E48+'Златибор 2025'!E54+'Златибор 2026'!E48+'Златибор 2027'!E48</f>
        <v>620000</v>
      </c>
      <c r="F48" s="164">
        <f>'Златибор 2018'!F48+'Златибор 2019'!F48+'Златибор 2020'!F48+'Златибор 2021'!F48+'Златибор 2022'!F48+'Златибор 2023'!F48+'Златибор 2024'!F48+'Златибор 2025'!F48+'Златибор 2026'!F48+'Златибор 2027'!F48</f>
        <v>150000</v>
      </c>
      <c r="G48" s="164">
        <f>'Златибор 2018'!G48+'Златибор 2019'!G48+'Златибор 2020'!G48+'Златибор 2021'!G48+'Златибор 2022'!G48+'Златибор 2023'!G48+'Златибор 2024'!G48+'Златибор 2025'!G48+'Златибор 2026'!G48+'Златибор 2027'!G48</f>
        <v>45000</v>
      </c>
      <c r="H48" s="164">
        <f>'Златибор 2018'!H48+'Златибор 2019'!H48+'Златибор 2020'!H48+'Златибор 2021'!H48+'Златибор 2022'!H48+'Златибор 2023'!H48+'Златибор 2024'!H48+'Златибор 2025'!H48+'Златибор 2026'!H48+'Златибор 2027'!H48</f>
        <v>15000</v>
      </c>
      <c r="I48" s="165">
        <f>'Златибор 2018'!I48+'Златибор 2019'!I48+'Златибор 2020'!I48+'Златибор 2021'!I48+'Златибор 2022'!I48+'Златибор 2023'!I48+'Златибор 2024'!I48+'Златибор 2025'!I48+'Златибор 2026'!I48+'Златибор 2027'!I48</f>
        <v>90000</v>
      </c>
      <c r="J48" s="65">
        <f>'Златибор 2018'!J48+'Златибор 2019'!J48+'Златибор 2020'!J48+'Златибор 2021'!J48+'Златибор 2022'!J48+'Златибор 2023'!J48+'Златибор 2024'!J48+'Златибор 2025'!J54+'Златибор 2026'!J48+'Златибор 2027'!J48</f>
        <v>0</v>
      </c>
      <c r="K48" s="164">
        <f>'Златибор 2018'!K48+'Златибор 2019'!K48+'Златибор 2020'!K48+'Златибор 2021'!K48+'Златибор 2022'!K48+'Златибор 2023'!K48+'Златибор 2024'!K48+'Златибор 2025'!K54+'Златибор 2026'!K48+'Златибор 2027'!K48</f>
        <v>0</v>
      </c>
      <c r="L48" s="164">
        <f>'Златибор 2018'!L48+'Златибор 2019'!L48+'Златибор 2020'!L48+'Златибор 2021'!L48+'Златибор 2022'!L48+'Златибор 2023'!L48+'Златибор 2024'!L48+'Златибор 2025'!L54+'Златибор 2026'!L48+'Златибор 2027'!L48</f>
        <v>0</v>
      </c>
      <c r="M48" s="164">
        <f>'Златибор 2018'!M48+'Златибор 2019'!M48+'Златибор 2020'!M48+'Златибор 2021'!M48+'Златибор 2022'!M48+'Златибор 2023'!M48+'Златибор 2024'!M48+'Златибор 2025'!M54+'Златибор 2026'!M48+'Златибор 2027'!M48</f>
        <v>0</v>
      </c>
      <c r="N48" s="36">
        <f>'Златибор 2018'!N48+'Златибор 2019'!N48+'Златибор 2020'!N48+'Златибор 2021'!N48+'Златибор 2022'!N48+'Златибор 2023'!N48+'Златибор 2024'!N48+'Златибор 2025'!N48+'Златибор 2026'!N48+'Златибор 2027'!N48</f>
        <v>0</v>
      </c>
      <c r="O48" s="165">
        <f>'Златибор 2018'!O48+'Златибор 2019'!O48+'Златибор 2020'!O48+'Златибор 2021'!O48+'Златибор 2022'!O48+'Златибор 2023'!O48+'Златибор 2024'!O48+'Златибор 2025'!O54+'Златибор 2026'!O48+'Златибор 2027'!O48</f>
        <v>0</v>
      </c>
      <c r="P48" s="153">
        <f t="shared" si="0"/>
        <v>45000</v>
      </c>
      <c r="Q48" s="190">
        <f t="shared" si="1"/>
        <v>15000</v>
      </c>
      <c r="R48" s="154">
        <f t="shared" si="2"/>
        <v>90000</v>
      </c>
      <c r="S48" s="155">
        <f t="shared" si="3"/>
        <v>150000</v>
      </c>
      <c r="T48" s="88"/>
      <c r="U48" s="137"/>
      <c r="V48" s="86"/>
    </row>
    <row r="49" spans="1:22" s="85" customFormat="1" ht="12">
      <c r="A49" s="121">
        <f>'Златибор 2018'!A49</f>
        <v>44</v>
      </c>
      <c r="B49" s="93" t="str">
        <f>'Златибор 2018'!B49</f>
        <v>Израда програма и пројеката</v>
      </c>
      <c r="C49" s="94" t="str">
        <f>'Златибор 2018'!C49</f>
        <v>ком.</v>
      </c>
      <c r="D49" s="65">
        <f>'Златибор 2018'!D49+'Златибор 2019'!D49+'Златибор 2020'!D49+'Златибор 2021'!D49+'Златибор 2022'!D49+'Златибор 2023'!D49+'Златибор 2024'!D49+'Златибор 2025'!D55+'Златибор 2026'!D49+'Златибор 2027'!D49</f>
        <v>6</v>
      </c>
      <c r="E49" s="63">
        <f>'Златибор 2018'!E49+'Златибор 2019'!E49+'Златибор 2020'!E49+'Златибор 2021'!E49+'Златибор 2022'!E49+'Златибор 2023'!E49+'Златибор 2024'!E49+'Златибор 2025'!E55+'Златибор 2026'!E49+'Златибор 2027'!E49</f>
        <v>1000000</v>
      </c>
      <c r="F49" s="164">
        <f>'Златибор 2018'!F49+'Златибор 2019'!F49+'Златибор 2020'!F49+'Златибор 2021'!F49+'Златибор 2022'!F49+'Златибор 2023'!F49+'Златибор 2024'!F49+'Златибор 2025'!F49+'Златибор 2026'!F49+'Златибор 2027'!F49</f>
        <v>250000</v>
      </c>
      <c r="G49" s="164">
        <f>'Златибор 2018'!G49+'Златибор 2019'!G49+'Златибор 2020'!G49+'Златибор 2021'!G49+'Златибор 2022'!G49+'Златибор 2023'!G49+'Златибор 2024'!G49+'Златибор 2025'!G49+'Златибор 2026'!G49+'Златибор 2027'!G49</f>
        <v>75000</v>
      </c>
      <c r="H49" s="164">
        <f>'Златибор 2018'!H49+'Златибор 2019'!H49+'Златибор 2020'!H49+'Златибор 2021'!H49+'Златибор 2022'!H49+'Златибор 2023'!H49+'Златибор 2024'!H49+'Златибор 2025'!H49+'Златибор 2026'!H49+'Златибор 2027'!H49</f>
        <v>37500</v>
      </c>
      <c r="I49" s="165">
        <f>'Златибор 2018'!I49+'Златибор 2019'!I49+'Златибор 2020'!I49+'Златибор 2021'!I49+'Златибор 2022'!I49+'Златибор 2023'!I49+'Златибор 2024'!I49+'Златибор 2025'!I49+'Златибор 2026'!I49+'Златибор 2027'!I49</f>
        <v>137500.00000000003</v>
      </c>
      <c r="J49" s="65">
        <f>'Златибор 2018'!J49+'Златибор 2019'!J49+'Златибор 2020'!J49+'Златибор 2021'!J49+'Златибор 2022'!J49+'Златибор 2023'!J49+'Златибор 2024'!J49+'Златибор 2025'!J49+'Златибор 2026'!J49+'Златибор 2027'!J49</f>
        <v>5</v>
      </c>
      <c r="K49" s="41"/>
      <c r="L49" s="60">
        <f>'Златибор 2018'!L49+'Златибор 2019'!L49+'Златибор 2020'!L49+'Златибор 2021'!L49+'Златибор 2022'!L49+'Златибор 2023'!L49+'Златибор 2024'!L49+'Златибор 2025'!L49+'Златибор 2026'!L49+'Златибор 2027'!L49</f>
        <v>500000</v>
      </c>
      <c r="M49" s="60">
        <f>'Златибор 2018'!M49+'Златибор 2019'!M49+'Златибор 2020'!M49+'Златибор 2021'!M49+'Златибор 2022'!M49+'Златибор 2023'!M49+'Златибор 2024'!M49+'Златибор 2025'!M49+'Златибор 2026'!M49+'Златибор 2027'!M49</f>
        <v>150000</v>
      </c>
      <c r="N49" s="36">
        <f>'Златибор 2018'!N49+'Златибор 2019'!N49+'Златибор 2020'!N49+'Златибор 2021'!N49+'Златибор 2022'!N49+'Златибор 2023'!N49+'Златибор 2024'!N49+'Златибор 2025'!N49+'Златибор 2026'!N49+'Златибор 2027'!N49</f>
        <v>75000</v>
      </c>
      <c r="O49" s="37">
        <f>'Златибор 2018'!O49+'Златибор 2019'!O49+'Златибор 2020'!O49+'Златибор 2021'!O49+'Златибор 2022'!O49+'Златибор 2023'!O49+'Златибор 2024'!O49+'Златибор 2025'!O49+'Златибор 2026'!O49+'Златибор 2027'!O49</f>
        <v>275000.00000000006</v>
      </c>
      <c r="P49" s="153">
        <f t="shared" si="0"/>
        <v>225000</v>
      </c>
      <c r="Q49" s="190">
        <f t="shared" si="1"/>
        <v>112500</v>
      </c>
      <c r="R49" s="154">
        <f t="shared" si="2"/>
        <v>412500.0000000001</v>
      </c>
      <c r="S49" s="155">
        <f t="shared" si="3"/>
        <v>750000</v>
      </c>
      <c r="T49" s="88"/>
      <c r="U49" s="137"/>
      <c r="V49" s="86"/>
    </row>
    <row r="50" spans="1:22" s="85" customFormat="1" ht="12">
      <c r="A50" s="121">
        <f>'Златибор 2018'!A50</f>
        <v>45</v>
      </c>
      <c r="B50" s="93" t="str">
        <f>'Златибор 2018'!B50</f>
        <v>Израда стратешких процена утицаја</v>
      </c>
      <c r="C50" s="94" t="str">
        <f>'Златибор 2018'!C50</f>
        <v>ком.</v>
      </c>
      <c r="D50" s="65">
        <f>'Златибор 2018'!D50+'Златибор 2019'!D50+'Златибор 2020'!D50+'Златибор 2021'!D50+'Златибор 2022'!D50+'Златибор 2023'!D50+'Златибор 2024'!D50+'Златибор 2025'!D56+'Златибор 2026'!D50+'Златибор 2027'!D50</f>
        <v>4.16126</v>
      </c>
      <c r="E50" s="63">
        <f>'Златибор 2018'!E50+'Златибор 2019'!E50+'Златибор 2020'!E50+'Златибор 2021'!E50+'Златибор 2022'!E50+'Златибор 2023'!E50+'Златибор 2024'!E50+'Златибор 2025'!E56+'Златибор 2026'!E50+'Златибор 2027'!E50</f>
        <v>200400000</v>
      </c>
      <c r="F50" s="164">
        <f>'Златибор 2018'!F50+'Златибор 2019'!F50+'Златибор 2020'!F50+'Златибор 2021'!F50+'Златибор 2022'!F50+'Златибор 2023'!F50+'Златибор 2024'!F50+'Златибор 2025'!F50+'Златибор 2026'!F50+'Златибор 2027'!F50</f>
        <v>250000</v>
      </c>
      <c r="G50" s="164">
        <f>'Златибор 2018'!G50+'Златибор 2019'!G50+'Златибор 2020'!G50+'Златибор 2021'!G50+'Златибор 2022'!G50+'Златибор 2023'!G50+'Златибор 2024'!G50+'Златибор 2025'!G50+'Златибор 2026'!G50+'Златибор 2027'!G50</f>
        <v>75000</v>
      </c>
      <c r="H50" s="164">
        <f>'Златибор 2018'!H50+'Златибор 2019'!H50+'Златибор 2020'!H50+'Златибор 2021'!H50+'Златибор 2022'!H50+'Златибор 2023'!H50+'Златибор 2024'!H50+'Златибор 2025'!H50+'Златибор 2026'!H50+'Златибор 2027'!H50</f>
        <v>35000</v>
      </c>
      <c r="I50" s="165">
        <f>'Златибор 2018'!I50+'Златибор 2019'!I50+'Златибор 2020'!I50+'Златибор 2021'!I50+'Златибор 2022'!I50+'Златибор 2023'!I50+'Златибор 2024'!I50+'Златибор 2025'!I50+'Златибор 2026'!I50+'Златибор 2027'!I50</f>
        <v>140000</v>
      </c>
      <c r="J50" s="65">
        <f>'Златибор 2018'!J50+'Златибор 2019'!J50+'Златибор 2020'!J50+'Златибор 2021'!J50+'Златибор 2022'!J50+'Златибор 2023'!J50+'Златибор 2024'!J50+'Златибор 2025'!J50+'Златибор 2026'!J50+'Златибор 2027'!J50</f>
        <v>5</v>
      </c>
      <c r="K50" s="41"/>
      <c r="L50" s="60">
        <f>'Златибор 2018'!L50+'Златибор 2019'!L50+'Златибор 2020'!L50+'Златибор 2021'!L50+'Златибор 2022'!L50+'Златибор 2023'!L50+'Златибор 2024'!L50+'Златибор 2025'!L50+'Златибор 2026'!L50+'Златибор 2027'!L50</f>
        <v>250000</v>
      </c>
      <c r="M50" s="60">
        <f>'Златибор 2018'!M50+'Златибор 2019'!M50+'Златибор 2020'!M50+'Златибор 2021'!M50+'Златибор 2022'!M50+'Златибор 2023'!M50+'Златибор 2024'!M50+'Златибор 2025'!M50+'Златибор 2026'!M50+'Златибор 2027'!M50</f>
        <v>75000</v>
      </c>
      <c r="N50" s="36">
        <f>'Златибор 2018'!N50+'Златибор 2019'!N50+'Златибор 2020'!N50+'Златибор 2021'!N50+'Златибор 2022'!N50+'Златибор 2023'!N50+'Златибор 2024'!N50+'Златибор 2025'!N50+'Златибор 2026'!N50+'Златибор 2027'!N50</f>
        <v>37500</v>
      </c>
      <c r="O50" s="37">
        <f>'Златибор 2018'!O50+'Златибор 2019'!O50+'Златибор 2020'!O50+'Златибор 2021'!O50+'Златибор 2022'!O50+'Златибор 2023'!O50+'Златибор 2024'!O50+'Златибор 2025'!O50+'Златибор 2026'!O50+'Златибор 2027'!O50</f>
        <v>137500.00000000003</v>
      </c>
      <c r="P50" s="153">
        <f t="shared" si="0"/>
        <v>150000</v>
      </c>
      <c r="Q50" s="190">
        <f t="shared" si="1"/>
        <v>72500</v>
      </c>
      <c r="R50" s="154">
        <f t="shared" si="2"/>
        <v>277500</v>
      </c>
      <c r="S50" s="155">
        <f t="shared" si="3"/>
        <v>500000</v>
      </c>
      <c r="T50" s="88"/>
      <c r="U50" s="137"/>
      <c r="V50" s="86"/>
    </row>
    <row r="51" spans="1:22" s="85" customFormat="1" ht="12" hidden="1">
      <c r="A51" s="121">
        <f>'Златибор 2018'!A51</f>
        <v>46</v>
      </c>
      <c r="B51" s="93" t="str">
        <f>'Златибор 2018'!B51</f>
        <v>Израда процена утицаја</v>
      </c>
      <c r="C51" s="94" t="str">
        <f>'Златибор 2018'!C51</f>
        <v>ком.</v>
      </c>
      <c r="D51" s="65">
        <f>'Златибор 2018'!D51+'Златибор 2019'!D51+'Златибор 2020'!D51+'Златибор 2021'!D51+'Златибор 2022'!D51+'Златибор 2023'!D51+'Златибор 2024'!D51+'Златибор 2025'!D57+'Златибор 2026'!D51+'Златибор 2027'!D51</f>
        <v>0</v>
      </c>
      <c r="E51" s="63">
        <f>'Златибор 2018'!E51+'Златибор 2019'!E51+'Златибор 2020'!E51+'Златибор 2021'!E51+'Златибор 2022'!E51+'Златибор 2023'!E51+'Златибор 2024'!E51+'Златибор 2025'!E57+'Златибор 2026'!E51+'Златибор 2027'!E51</f>
        <v>12400000</v>
      </c>
      <c r="F51" s="164">
        <f>'Златибор 2018'!F51+'Златибор 2019'!F51+'Златибор 2020'!F51+'Златибор 2021'!F51+'Златибор 2022'!F51+'Златибор 2023'!F51+'Златибор 2024'!F51+'Златибор 2025'!F51+'Златибор 2026'!F51+'Златибор 2027'!F51</f>
        <v>0</v>
      </c>
      <c r="G51" s="164">
        <f>'Златибор 2018'!G51+'Златибор 2019'!G51+'Златибор 2020'!G51+'Златибор 2021'!G51+'Златибор 2022'!G51+'Златибор 2023'!G51+'Златибор 2024'!G51+'Златибор 2025'!G51+'Златибор 2026'!G51+'Златибор 2027'!G51</f>
        <v>0</v>
      </c>
      <c r="H51" s="164">
        <f>'Златибор 2018'!H51+'Златибор 2019'!H51+'Златибор 2020'!H51+'Златибор 2021'!H51+'Златибор 2022'!H51+'Златибор 2023'!H51+'Златибор 2024'!H51+'Златибор 2025'!H51+'Златибор 2026'!H51+'Златибор 2027'!H51</f>
        <v>0</v>
      </c>
      <c r="I51" s="165">
        <f>'Златибор 2018'!I51+'Златибор 2019'!I51+'Златибор 2020'!I51+'Златибор 2021'!I51+'Златибор 2022'!I51+'Златибор 2023'!I51+'Златибор 2024'!I51+'Златибор 2025'!I51+'Златибор 2026'!I51+'Златибор 2027'!I51</f>
        <v>0</v>
      </c>
      <c r="J51" s="65">
        <f>'Златибор 2018'!J51+'Златибор 2019'!J51+'Златибор 2020'!J51+'Златибор 2021'!J51+'Златибор 2022'!J51+'Златибор 2023'!J51+'Златибор 2024'!J51+'Златибор 2025'!J57+'Златибор 2026'!J51+'Златибор 2027'!J51</f>
        <v>0</v>
      </c>
      <c r="K51" s="164">
        <f>'Златибор 2018'!K51+'Златибор 2019'!K51+'Златибор 2020'!K51+'Златибор 2021'!K51+'Златибор 2022'!K51+'Златибор 2023'!K51+'Златибор 2024'!K51+'Златибор 2025'!K57+'Златибор 2026'!K51+'Златибор 2027'!K51</f>
        <v>0</v>
      </c>
      <c r="L51" s="164">
        <f>'Златибор 2018'!L51+'Златибор 2019'!L51+'Златибор 2020'!L51+'Златибор 2021'!L51+'Златибор 2022'!L51+'Златибор 2023'!L51+'Златибор 2024'!L51+'Златибор 2025'!L57+'Златибор 2026'!L51+'Златибор 2027'!L51</f>
        <v>0</v>
      </c>
      <c r="M51" s="164">
        <f>'Златибор 2018'!M51+'Златибор 2019'!M51+'Златибор 2020'!M51+'Златибор 2021'!M51+'Златибор 2022'!M51+'Златибор 2023'!M51+'Златибор 2024'!M51+'Златибор 2025'!M57+'Златибор 2026'!M51+'Златибор 2027'!M51</f>
        <v>0</v>
      </c>
      <c r="N51" s="36">
        <f>'Златибор 2018'!N51+'Златибор 2019'!N51+'Златибор 2020'!N51+'Златибор 2021'!N51+'Златибор 2022'!N51+'Златибор 2023'!N51+'Златибор 2024'!N51+'Златибор 2025'!N51+'Златибор 2026'!N51+'Златибор 2027'!N51</f>
        <v>0</v>
      </c>
      <c r="O51" s="165">
        <f>'Златибор 2018'!O51+'Златибор 2019'!O51+'Златибор 2020'!O51+'Златибор 2021'!O51+'Златибор 2022'!O51+'Златибор 2023'!O51+'Златибор 2024'!O51+'Златибор 2025'!O57+'Златибор 2026'!O51+'Златибор 2027'!O51</f>
        <v>0</v>
      </c>
      <c r="P51" s="153">
        <f t="shared" si="0"/>
        <v>0</v>
      </c>
      <c r="Q51" s="190">
        <f t="shared" si="1"/>
        <v>0</v>
      </c>
      <c r="R51" s="154">
        <f t="shared" si="2"/>
        <v>0</v>
      </c>
      <c r="S51" s="155">
        <f t="shared" si="3"/>
        <v>0</v>
      </c>
      <c r="T51" s="88"/>
      <c r="U51" s="137"/>
      <c r="V51" s="86"/>
    </row>
    <row r="52" spans="1:22" s="85" customFormat="1" ht="12" hidden="1">
      <c r="A52" s="121">
        <f>'Златибор 2018'!A52</f>
        <v>47</v>
      </c>
      <c r="B52" s="93" t="str">
        <f>'Златибор 2018'!B52</f>
        <v>Реконструкција шумских кућа</v>
      </c>
      <c r="C52" s="94" t="str">
        <f>'Златибор 2018'!C52</f>
        <v>ком.</v>
      </c>
      <c r="D52" s="65">
        <f>'Златибор 2018'!D52+'Златибор 2019'!D52+'Златибор 2020'!D52+'Златибор 2021'!D52+'Златибор 2022'!D52+'Златибор 2023'!D52+'Златибор 2024'!D52+'Златибор 2025'!D58+'Златибор 2026'!D52+'Златибор 2027'!D52</f>
        <v>0</v>
      </c>
      <c r="E52" s="63">
        <f>'Златибор 2018'!E52+'Златибор 2019'!E52+'Златибор 2020'!E52+'Златибор 2021'!E52+'Златибор 2022'!E52+'Златибор 2023'!E52+'Златибор 2024'!E52+'Златибор 2025'!E58+'Златибор 2026'!E52+'Златибор 2027'!E52</f>
        <v>43200000</v>
      </c>
      <c r="F52" s="164">
        <f>'Златибор 2018'!F52+'Златибор 2019'!F52+'Златибор 2020'!F52+'Златибор 2021'!F52+'Златибор 2022'!F52+'Златибор 2023'!F52+'Златибор 2024'!F52+'Златибор 2025'!F52+'Златибор 2026'!F52+'Златибор 2027'!F52</f>
        <v>0</v>
      </c>
      <c r="G52" s="164">
        <f>'Златибор 2018'!G52+'Златибор 2019'!G52+'Златибор 2020'!G52+'Златибор 2021'!G52+'Златибор 2022'!G52+'Златибор 2023'!G52+'Златибор 2024'!G52+'Златибор 2025'!G52+'Златибор 2026'!G52+'Златибор 2027'!G52</f>
        <v>0</v>
      </c>
      <c r="H52" s="164">
        <f>'Златибор 2018'!H52+'Златибор 2019'!H52+'Златибор 2020'!H52+'Златибор 2021'!H52+'Златибор 2022'!H52+'Златибор 2023'!H52+'Златибор 2024'!H52+'Златибор 2025'!H52+'Златибор 2026'!H52+'Златибор 2027'!H52</f>
        <v>0</v>
      </c>
      <c r="I52" s="165">
        <f>'Златибор 2018'!I52+'Златибор 2019'!I52+'Златибор 2020'!I52+'Златибор 2021'!I52+'Златибор 2022'!I52+'Златибор 2023'!I52+'Златибор 2024'!I52+'Златибор 2025'!I52+'Златибор 2026'!I52+'Златибор 2027'!I52</f>
        <v>0</v>
      </c>
      <c r="J52" s="65">
        <f>'Златибор 2018'!J52+'Златибор 2019'!J52+'Златибор 2020'!J52+'Златибор 2021'!J52+'Златибор 2022'!J52+'Златибор 2023'!J52+'Златибор 2024'!J52+'Златибор 2025'!J58+'Златибор 2026'!J52+'Златибор 2027'!J52</f>
        <v>0</v>
      </c>
      <c r="K52" s="164">
        <f>'Златибор 2018'!K52+'Златибор 2019'!K52+'Златибор 2020'!K52+'Златибор 2021'!K52+'Златибор 2022'!K52+'Златибор 2023'!K52+'Златибор 2024'!K52+'Златибор 2025'!K58+'Златибор 2026'!K52+'Златибор 2027'!K52</f>
        <v>0</v>
      </c>
      <c r="L52" s="164">
        <f>'Златибор 2018'!L52+'Златибор 2019'!L52+'Златибор 2020'!L52+'Златибор 2021'!L52+'Златибор 2022'!L52+'Златибор 2023'!L52+'Златибор 2024'!L52+'Златибор 2025'!L58+'Златибор 2026'!L52+'Златибор 2027'!L52</f>
        <v>0</v>
      </c>
      <c r="M52" s="164">
        <f>'Златибор 2018'!M52+'Златибор 2019'!M52+'Златибор 2020'!M52+'Златибор 2021'!M52+'Златибор 2022'!M52+'Златибор 2023'!M52+'Златибор 2024'!M52+'Златибор 2025'!M58+'Златибор 2026'!M52+'Златибор 2027'!M52</f>
        <v>0</v>
      </c>
      <c r="N52" s="36">
        <f>'Златибор 2018'!N52+'Златибор 2019'!N52+'Златибор 2020'!N52+'Златибор 2021'!N52+'Златибор 2022'!N52+'Златибор 2023'!N52+'Златибор 2024'!N52+'Златибор 2025'!N52+'Златибор 2026'!N52+'Златибор 2027'!N52</f>
        <v>0</v>
      </c>
      <c r="O52" s="165">
        <f>'Златибор 2018'!O52+'Златибор 2019'!O52+'Златибор 2020'!O52+'Златибор 2021'!O52+'Златибор 2022'!O52+'Златибор 2023'!O52+'Златибор 2024'!O52+'Златибор 2025'!O58+'Златибор 2026'!O52+'Златибор 2027'!O52</f>
        <v>0</v>
      </c>
      <c r="P52" s="153">
        <f t="shared" si="0"/>
        <v>0</v>
      </c>
      <c r="Q52" s="190">
        <f t="shared" si="1"/>
        <v>0</v>
      </c>
      <c r="R52" s="154">
        <f t="shared" si="2"/>
        <v>0</v>
      </c>
      <c r="S52" s="155">
        <f t="shared" si="3"/>
        <v>0</v>
      </c>
      <c r="T52" s="88"/>
      <c r="U52" s="137"/>
      <c r="V52" s="86"/>
    </row>
    <row r="53" spans="1:22" s="85" customFormat="1" ht="12">
      <c r="A53" s="121">
        <f>'Златибор 2018'!A53</f>
        <v>48</v>
      </c>
      <c r="B53" s="93" t="str">
        <f>'Златибор 2018'!B53</f>
        <v>Материјално техничко опремање</v>
      </c>
      <c r="C53" s="94" t="str">
        <f>'Златибор 2018'!C53</f>
        <v>ком.</v>
      </c>
      <c r="D53" s="65">
        <f>'Златибор 2018'!D53+'Златибор 2019'!D53+'Златибор 2020'!D53+'Златибор 2021'!D53+'Златибор 2022'!D53+'Златибор 2023'!D53+'Златибор 2024'!D53+'Златибор 2025'!D59+'Златибор 2026'!D53+'Златибор 2027'!D53</f>
        <v>0</v>
      </c>
      <c r="E53" s="63">
        <f>'Златибор 2018'!E53+'Златибор 2019'!E53+'Златибор 2020'!E53+'Златибор 2021'!E53+'Златибор 2022'!E53+'Златибор 2023'!E53+'Златибор 2024'!E53+'Златибор 2025'!E59+'Златибор 2026'!E53+'Златибор 2027'!E53</f>
        <v>1500000</v>
      </c>
      <c r="F53" s="164">
        <f>'Златибор 2018'!F53+'Златибор 2019'!F53+'Златибор 2020'!F53+'Златибор 2021'!F53+'Златибор 2022'!F53+'Златибор 2023'!F53+'Златибор 2024'!F53+'Златибор 2025'!F53+'Златибор 2026'!F53+'Златибор 2027'!F53</f>
        <v>0</v>
      </c>
      <c r="G53" s="164">
        <f>'Златибор 2018'!G53+'Златибор 2019'!G53+'Златибор 2020'!G53+'Златибор 2021'!G53+'Златибор 2022'!G53+'Златибор 2023'!G53+'Златибор 2024'!G53+'Златибор 2025'!G53+'Златибор 2026'!G53+'Златибор 2027'!G53</f>
        <v>0</v>
      </c>
      <c r="H53" s="164">
        <f>'Златибор 2018'!H53+'Златибор 2019'!H53+'Златибор 2020'!H53+'Златибор 2021'!H53+'Златибор 2022'!H53+'Златибор 2023'!H53+'Златибор 2024'!H53+'Златибор 2025'!H53+'Златибор 2026'!H53+'Златибор 2027'!H53</f>
        <v>0</v>
      </c>
      <c r="I53" s="165">
        <f>'Златибор 2018'!I53+'Златибор 2019'!I53+'Златибор 2020'!I53+'Златибор 2021'!I53+'Златибор 2022'!I53+'Златибор 2023'!I53+'Златибор 2024'!I53+'Златибор 2025'!I53+'Златибор 2026'!I53+'Златибор 2027'!I53</f>
        <v>0</v>
      </c>
      <c r="J53" s="65">
        <f>'Златибор 2018'!J53+'Златибор 2019'!J53+'Златибор 2020'!J53+'Златибор 2021'!J53+'Златибор 2022'!J53+'Златибор 2023'!J53+'Златибор 2024'!J53+'Златибор 2025'!J59+'Златибор 2026'!J53+'Златибор 2027'!J53</f>
        <v>5</v>
      </c>
      <c r="K53" s="164">
        <f>'Златибор 2018'!K53+'Златибор 2019'!K53+'Златибор 2020'!K53+'Златибор 2021'!K53+'Златибор 2022'!K53+'Златибор 2023'!K53+'Златибор 2024'!K53+'Златибор 2025'!K59+'Златибор 2026'!K53+'Златибор 2027'!K53</f>
        <v>1300000</v>
      </c>
      <c r="L53" s="164">
        <f>'Златибор 2018'!L53+'Златибор 2019'!L53+'Златибор 2020'!L53+'Златибор 2021'!L53+'Златибор 2022'!L53+'Златибор 2023'!L53+'Златибор 2024'!L53+'Златибор 2025'!L59+'Златибор 2026'!L53+'Златибор 2027'!L53</f>
        <v>800000</v>
      </c>
      <c r="M53" s="164">
        <f>'Златибор 2018'!M53+'Златибор 2019'!M53+'Златибор 2020'!M53+'Златибор 2021'!M53+'Златибор 2022'!M53+'Златибор 2023'!M53+'Златибор 2024'!M53+'Златибор 2025'!M59+'Златибор 2026'!M53+'Златибор 2027'!M53</f>
        <v>240000</v>
      </c>
      <c r="N53" s="36">
        <f>'Златибор 2018'!N53+'Златибор 2019'!N53+'Златибор 2020'!N53+'Златибор 2021'!N53+'Златибор 2022'!N53+'Златибор 2023'!N53+'Златибор 2024'!N53+'Златибор 2025'!N53+'Златибор 2026'!N53+'Златибор 2027'!N53</f>
        <v>120000</v>
      </c>
      <c r="O53" s="165">
        <f>'Златибор 2018'!O53+'Златибор 2019'!O53+'Златибор 2020'!O53+'Златибор 2021'!O53+'Златибор 2022'!O53+'Златибор 2023'!O53+'Златибор 2024'!O53+'Златибор 2025'!O59+'Златибор 2026'!O53+'Златибор 2027'!O53</f>
        <v>440000</v>
      </c>
      <c r="P53" s="153">
        <f t="shared" si="0"/>
        <v>240000</v>
      </c>
      <c r="Q53" s="190">
        <f t="shared" si="1"/>
        <v>120000</v>
      </c>
      <c r="R53" s="154">
        <f t="shared" si="2"/>
        <v>440000</v>
      </c>
      <c r="S53" s="155">
        <f t="shared" si="3"/>
        <v>800000</v>
      </c>
      <c r="T53" s="88"/>
      <c r="U53" s="137"/>
      <c r="V53" s="86"/>
    </row>
    <row r="54" spans="1:22" s="85" customFormat="1" ht="12">
      <c r="A54" s="121">
        <f>'Златибор 2018'!A54</f>
        <v>49</v>
      </c>
      <c r="B54" s="93" t="str">
        <f>'Златибор 2018'!B54</f>
        <v>Изградња улазних станица у ЗП</v>
      </c>
      <c r="C54" s="94" t="str">
        <f>'Златибор 2018'!C54</f>
        <v>ком.</v>
      </c>
      <c r="D54" s="65">
        <f>'Златибор 2018'!D54+'Златибор 2019'!D54+'Златибор 2020'!D54+'Златибор 2021'!D54+'Златибор 2022'!D54+'Златибор 2023'!D54+'Златибор 2024'!D54+'Златибор 2025'!D60+'Златибор 2026'!D54+'Златибор 2027'!D54</f>
        <v>1</v>
      </c>
      <c r="E54" s="63">
        <f>'Златибор 2018'!E54+'Златибор 2019'!E54+'Златибор 2020'!E54+'Златибор 2021'!E54+'Златибор 2022'!E54+'Златибор 2023'!E54+'Златибор 2024'!E54+'Златибор 2025'!E60+'Златибор 2026'!E54+'Златибор 2027'!E54</f>
        <v>21760000</v>
      </c>
      <c r="F54" s="164">
        <f>'Златибор 2018'!F54+'Златибор 2019'!F54+'Златибор 2020'!F54+'Златибор 2021'!F54+'Златибор 2022'!F54+'Златибор 2023'!F54+'Златибор 2024'!F54+'Златибор 2025'!F54+'Златибор 2026'!F54+'Златибор 2027'!F54</f>
        <v>440000</v>
      </c>
      <c r="G54" s="164">
        <f>'Златибор 2018'!G54+'Златибор 2019'!G54+'Златибор 2020'!G54+'Златибор 2021'!G54+'Златибор 2022'!G54+'Златибор 2023'!G54+'Златибор 2024'!G54+'Златибор 2025'!G54+'Златибор 2026'!G54+'Златибор 2027'!G54</f>
        <v>132000</v>
      </c>
      <c r="H54" s="164">
        <f>'Златибор 2018'!H54+'Златибор 2019'!H54+'Златибор 2020'!H54+'Златибор 2021'!H54+'Златибор 2022'!H54+'Златибор 2023'!H54+'Златибор 2024'!H54+'Златибор 2025'!H54+'Златибор 2026'!H54+'Златибор 2027'!H54</f>
        <v>66000</v>
      </c>
      <c r="I54" s="165">
        <f>'Златибор 2018'!I54+'Златибор 2019'!I54+'Златибор 2020'!I54+'Златибор 2021'!I54+'Златибор 2022'!I54+'Златибор 2023'!I54+'Златибор 2024'!I54+'Златибор 2025'!I54+'Златибор 2026'!I54+'Златибор 2027'!I54</f>
        <v>242000.00000000003</v>
      </c>
      <c r="J54" s="65">
        <f>'Златибор 2018'!J54+'Златибор 2019'!J54+'Златибор 2020'!J54+'Златибор 2021'!J54+'Златибор 2022'!J54+'Златибор 2023'!J54+'Златибор 2024'!J54+'Златибор 2025'!J54+'Златибор 2026'!J54+'Златибор 2027'!J54</f>
        <v>0</v>
      </c>
      <c r="K54" s="41"/>
      <c r="L54" s="60">
        <f>'Златибор 2018'!L54+'Златибор 2019'!L54+'Златибор 2020'!L54+'Златибор 2021'!L54+'Златибор 2022'!L54+'Златибор 2023'!L54+'Златибор 2024'!L54+'Златибор 2025'!L54+'Златибор 2026'!L54+'Златибор 2027'!L54</f>
        <v>0</v>
      </c>
      <c r="M54" s="60">
        <f>'Златибор 2018'!M54+'Златибор 2019'!M54+'Златибор 2020'!M54+'Златибор 2021'!M54+'Златибор 2022'!M54+'Златибор 2023'!M54+'Златибор 2024'!M54+'Златибор 2025'!M54+'Златибор 2026'!M54+'Златибор 2027'!M54</f>
        <v>0</v>
      </c>
      <c r="N54" s="36">
        <f>'Златибор 2018'!N54+'Златибор 2019'!N54+'Златибор 2020'!N54+'Златибор 2021'!N54+'Златибор 2022'!N54+'Златибор 2023'!N54+'Златибор 2024'!N54+'Златибор 2025'!N54+'Златибор 2026'!N54+'Златибор 2027'!N54</f>
        <v>0</v>
      </c>
      <c r="O54" s="37">
        <f>'Златибор 2018'!O54+'Златибор 2019'!O54+'Златибор 2020'!O54+'Златибор 2021'!O54+'Златибор 2022'!O54+'Златибор 2023'!O54+'Златибор 2024'!O54+'Златибор 2025'!O54+'Златибор 2026'!O54+'Златибор 2027'!O54</f>
        <v>0</v>
      </c>
      <c r="P54" s="153">
        <f t="shared" si="0"/>
        <v>132000</v>
      </c>
      <c r="Q54" s="190">
        <f t="shared" si="1"/>
        <v>66000</v>
      </c>
      <c r="R54" s="154">
        <f t="shared" si="2"/>
        <v>242000.00000000003</v>
      </c>
      <c r="S54" s="155">
        <f t="shared" si="3"/>
        <v>440000</v>
      </c>
      <c r="T54" s="88"/>
      <c r="U54" s="137"/>
      <c r="V54" s="86"/>
    </row>
    <row r="55" spans="1:22" s="85" customFormat="1" ht="12">
      <c r="A55" s="121">
        <f>'Златибор 2018'!A55</f>
        <v>50</v>
      </c>
      <c r="B55" s="93" t="str">
        <f>'Златибор 2018'!B55</f>
        <v>Mониторинг</v>
      </c>
      <c r="C55" s="94" t="str">
        <f>'Златибор 2018'!C55</f>
        <v>ком.</v>
      </c>
      <c r="D55" s="65">
        <f>'Златибор 2018'!D55+'Златибор 2019'!D55+'Златибор 2020'!D55+'Златибор 2021'!D55+'Златибор 2022'!D55+'Златибор 2023'!D55+'Златибор 2024'!D55+'Златибор 2025'!D61+'Златибор 2026'!D55+'Златибор 2027'!D55</f>
        <v>9</v>
      </c>
      <c r="E55" s="63">
        <f>'Златибор 2018'!E55+'Златибор 2019'!E55+'Златибор 2020'!E55+'Златибор 2021'!E55+'Златибор 2022'!E55+'Златибор 2023'!E55+'Златибор 2024'!E55+'Златибор 2025'!E61+'Златибор 2026'!E55+'Златибор 2027'!E55</f>
        <v>7156000</v>
      </c>
      <c r="F55" s="164">
        <f>'Златибор 2018'!F55+'Златибор 2019'!F55+'Златибор 2020'!F55+'Златибор 2021'!F55+'Златибор 2022'!F55+'Златибор 2023'!F55+'Златибор 2024'!F55+'Златибор 2025'!F55+'Златибор 2026'!F55+'Златибор 2027'!F55</f>
        <v>7056000</v>
      </c>
      <c r="G55" s="164">
        <f>'Златибор 2018'!G55+'Златибор 2019'!G55+'Златибор 2020'!G55+'Златибор 2021'!G55+'Златибор 2022'!G55+'Златибор 2023'!G55+'Златибор 2024'!G55+'Златибор 2025'!G55+'Златибор 2026'!G55+'Златибор 2027'!G55</f>
        <v>2100000</v>
      </c>
      <c r="H55" s="164">
        <f>'Златибор 2018'!H55+'Златибор 2019'!H55+'Златибор 2020'!H55+'Златибор 2021'!H55+'Златибор 2022'!H55+'Златибор 2023'!H55+'Златибор 2024'!H55+'Златибор 2025'!H55+'Златибор 2026'!H55+'Златибор 2027'!H55</f>
        <v>1056000</v>
      </c>
      <c r="I55" s="165">
        <f>'Златибор 2018'!I55+'Златибор 2019'!I55+'Златибор 2020'!I55+'Златибор 2021'!I55+'Златибор 2022'!I55+'Златибор 2023'!I55+'Златибор 2024'!I55+'Златибор 2025'!I55+'Златибор 2026'!I55+'Златибор 2027'!I55</f>
        <v>3900000</v>
      </c>
      <c r="J55" s="65">
        <f>'Златибор 2018'!J55+'Златибор 2019'!J55+'Златибор 2020'!J55+'Златибор 2021'!J55+'Златибор 2022'!J55+'Златибор 2023'!J55+'Златибор 2024'!J55+'Златибор 2025'!J55+'Златибор 2026'!J55+'Златибор 2027'!J55</f>
        <v>8</v>
      </c>
      <c r="K55" s="41"/>
      <c r="L55" s="60">
        <f>'Златибор 2018'!L55+'Златибор 2019'!L55+'Златибор 2020'!L55+'Златибор 2021'!L55+'Златибор 2022'!L55+'Златибор 2023'!L55+'Златибор 2024'!L55+'Златибор 2025'!L55+'Златибор 2026'!L55+'Златибор 2027'!L55</f>
        <v>1266000</v>
      </c>
      <c r="M55" s="60">
        <f>'Златибор 2018'!M55+'Златибор 2019'!M55+'Златибор 2020'!M55+'Златибор 2021'!M55+'Златибор 2022'!M55+'Златибор 2023'!M55+'Златибор 2024'!M55+'Златибор 2025'!M55+'Златибор 2026'!M55+'Златибор 2027'!M55</f>
        <v>315000</v>
      </c>
      <c r="N55" s="36">
        <f>'Златибор 2018'!N55+'Златибор 2019'!N55+'Златибор 2020'!N55+'Златибор 2021'!N55+'Златибор 2022'!N55+'Златибор 2023'!N55+'Златибор 2024'!N55+'Златибор 2025'!N55+'Златибор 2026'!N55+'Златибор 2027'!N55</f>
        <v>373500</v>
      </c>
      <c r="O55" s="37">
        <f>'Златибор 2018'!O55+'Златибор 2019'!O55+'Златибор 2020'!O55+'Златибор 2021'!O55+'Златибор 2022'!O55+'Златибор 2023'!O55+'Златибор 2024'!O55+'Златибор 2025'!O55+'Златибор 2026'!O55+'Златибор 2027'!O55</f>
        <v>577500</v>
      </c>
      <c r="P55" s="153">
        <f t="shared" si="0"/>
        <v>2415000</v>
      </c>
      <c r="Q55" s="190">
        <f t="shared" si="1"/>
        <v>1429500</v>
      </c>
      <c r="R55" s="154">
        <f t="shared" si="2"/>
        <v>4477500</v>
      </c>
      <c r="S55" s="155">
        <f t="shared" si="3"/>
        <v>8322000</v>
      </c>
      <c r="T55" s="88"/>
      <c r="U55" s="137"/>
      <c r="V55" s="86"/>
    </row>
    <row r="56" spans="1:22" s="85" customFormat="1" ht="12">
      <c r="A56" s="121">
        <f>'Златибор 2018'!A56</f>
        <v>51</v>
      </c>
      <c r="B56" s="93" t="str">
        <f>'Златибор 2018'!B56</f>
        <v>Изградња и опремање визиторског центра</v>
      </c>
      <c r="C56" s="94" t="str">
        <f>'Златибор 2018'!C56</f>
        <v>ком.</v>
      </c>
      <c r="D56" s="65">
        <f>'Златибор 2018'!D56+'Златибор 2019'!D56+'Златибор 2020'!D56+'Златибор 2021'!D56+'Златибор 2022'!D56+'Златибор 2023'!D56+'Златибор 2024'!D56+'Златибор 2025'!D62+'Златибор 2026'!D56+'Златибор 2027'!D56</f>
        <v>0.647646135</v>
      </c>
      <c r="E56" s="63">
        <f>'Златибор 2018'!E56+'Златибор 2019'!E56+'Златибор 2020'!E56+'Златибор 2021'!E56+'Златибор 2022'!E56+'Златибор 2023'!E56+'Златибор 2024'!E56+'Златибор 2025'!E62+'Златибор 2026'!E56+'Златибор 2027'!E56</f>
        <v>1616520000</v>
      </c>
      <c r="F56" s="164">
        <f>'Златибор 2018'!F56+'Златибор 2019'!F56+'Златибор 2020'!F56+'Златибор 2021'!F56+'Златибор 2022'!F56+'Златибор 2023'!F56+'Златибор 2024'!F56+'Златибор 2025'!F56+'Златибор 2026'!F56+'Златибор 2027'!F56</f>
        <v>161781227</v>
      </c>
      <c r="G56" s="164">
        <f>'Златибор 2018'!G56+'Златибор 2019'!G56+'Златибор 2020'!G56+'Златибор 2021'!G56+'Златибор 2022'!G56+'Златибор 2023'!G56+'Златибор 2024'!G56+'Златибор 2025'!G56+'Златибор 2026'!G56+'Златибор 2027'!G56</f>
        <v>48534368.1</v>
      </c>
      <c r="H56" s="164">
        <f>'Златибор 2018'!H56+'Златибор 2019'!H56+'Златибор 2020'!H56+'Златибор 2021'!H56+'Златибор 2022'!H56+'Златибор 2023'!H56+'Златибор 2024'!H56+'Златибор 2025'!H56+'Златибор 2026'!H56+'Златибор 2027'!H56</f>
        <v>24267184.05</v>
      </c>
      <c r="I56" s="165">
        <f>'Златибор 2018'!I56+'Златибор 2019'!I56+'Златибор 2020'!I56+'Златибор 2021'!I56+'Златибор 2022'!I56+'Златибор 2023'!I56+'Златибор 2024'!I56+'Златибор 2025'!I56+'Златибор 2026'!I56+'Златибор 2027'!I56</f>
        <v>88979674.85</v>
      </c>
      <c r="J56" s="65">
        <f>'Златибор 2018'!J56+'Златибор 2019'!J56+'Златибор 2020'!J56+'Златибор 2021'!J56+'Златибор 2022'!J56+'Златибор 2023'!J56+'Златибор 2024'!J56+'Златибор 2025'!J56+'Златибор 2026'!J56+'Златибор 2027'!J56</f>
        <v>0</v>
      </c>
      <c r="K56" s="41"/>
      <c r="L56" s="60">
        <f>'Златибор 2018'!L56+'Златибор 2019'!L56+'Златибор 2020'!L56+'Златибор 2021'!L56+'Златибор 2022'!L56+'Златибор 2023'!L56+'Златибор 2024'!L56+'Златибор 2025'!L56+'Златибор 2026'!L56+'Златибор 2027'!L56</f>
        <v>0</v>
      </c>
      <c r="M56" s="60">
        <f>'Златибор 2018'!M56+'Златибор 2019'!M56+'Златибор 2020'!M56+'Златибор 2021'!M56+'Златибор 2022'!M56+'Златибор 2023'!M56+'Златибор 2024'!M56+'Златибор 2025'!M56+'Златибор 2026'!M56+'Златибор 2027'!M56</f>
        <v>0</v>
      </c>
      <c r="N56" s="36">
        <f>'Златибор 2018'!N56+'Златибор 2019'!N56+'Златибор 2020'!N56+'Златибор 2021'!N56+'Златибор 2022'!N56+'Златибор 2023'!N56+'Златибор 2024'!N56+'Златибор 2025'!N56+'Златибор 2026'!N56+'Златибор 2027'!N56</f>
        <v>0</v>
      </c>
      <c r="O56" s="37">
        <f>'Златибор 2018'!O56+'Златибор 2019'!O56+'Златибор 2020'!O56+'Златибор 2021'!O56+'Златибор 2022'!O56+'Златибор 2023'!O56+'Златибор 2024'!O56+'Златибор 2025'!O56+'Златибор 2026'!O56+'Златибор 2027'!O56</f>
        <v>0</v>
      </c>
      <c r="P56" s="153">
        <f t="shared" si="0"/>
        <v>48534368.1</v>
      </c>
      <c r="Q56" s="190">
        <f t="shared" si="1"/>
        <v>24267184.05</v>
      </c>
      <c r="R56" s="154">
        <f t="shared" si="2"/>
        <v>88979674.85</v>
      </c>
      <c r="S56" s="155">
        <f t="shared" si="3"/>
        <v>161781227</v>
      </c>
      <c r="T56" s="88"/>
      <c r="U56" s="137"/>
      <c r="V56" s="86"/>
    </row>
    <row r="57" spans="1:22" s="85" customFormat="1" ht="12">
      <c r="A57" s="121">
        <f>'Златибор 2018'!A57</f>
        <v>52</v>
      </c>
      <c r="B57" s="93" t="str">
        <f>'Златибор 2018'!B57</f>
        <v>Израда пројектне документације за визиторски центар</v>
      </c>
      <c r="C57" s="94" t="str">
        <f>'Златибор 2018'!C57</f>
        <v>ком.</v>
      </c>
      <c r="D57" s="65">
        <f>'Златибор 2018'!D57+'Златибор 2019'!D57+'Златибор 2020'!D57+'Златибор 2021'!D57+'Златибор 2022'!D57+'Златибор 2023'!D57+'Златибор 2024'!D57+'Златибор 2025'!D63+'Златибор 2026'!D57+'Златибор 2027'!D57</f>
        <v>1</v>
      </c>
      <c r="E57" s="63">
        <f>'Златибор 2018'!E57+'Златибор 2019'!E57+'Златибор 2020'!E57+'Златибор 2021'!E57+'Златибор 2022'!E57+'Златибор 2023'!E57+'Златибор 2024'!E57+'Златибор 2025'!E63+'Златибор 2026'!E57+'Златибор 2027'!E57</f>
        <v>113700000</v>
      </c>
      <c r="F57" s="164">
        <f>'Златибор 2018'!F57+'Златибор 2019'!F57+'Златибор 2020'!F57+'Златибор 2021'!F57+'Златибор 2022'!F57+'Златибор 2023'!F57+'Златибор 2024'!F57+'Златибор 2025'!F57+'Златибор 2026'!F57+'Златибор 2027'!F57</f>
        <v>12000000</v>
      </c>
      <c r="G57" s="164">
        <f>'Златибор 2018'!G57+'Златибор 2019'!G57+'Златибор 2020'!G57+'Златибор 2021'!G57+'Златибор 2022'!G57+'Златибор 2023'!G57+'Златибор 2024'!G57+'Златибор 2025'!G57+'Златибор 2026'!G57+'Златибор 2027'!G57</f>
        <v>3600000</v>
      </c>
      <c r="H57" s="164">
        <f>'Златибор 2018'!H57+'Златибор 2019'!H57+'Златибор 2020'!H57+'Златибор 2021'!H57+'Златибор 2022'!H57+'Златибор 2023'!H57+'Златибор 2024'!H57+'Златибор 2025'!H57+'Златибор 2026'!H57+'Златибор 2027'!H57</f>
        <v>1800000</v>
      </c>
      <c r="I57" s="165">
        <f>'Златибор 2018'!I57+'Златибор 2019'!I57+'Златибор 2020'!I57+'Златибор 2021'!I57+'Златибор 2022'!I57+'Златибор 2023'!I57+'Златибор 2024'!I57+'Златибор 2025'!I57+'Златибор 2026'!I57+'Златибор 2027'!I57</f>
        <v>6600000.000000001</v>
      </c>
      <c r="J57" s="65">
        <f>'Златибор 2018'!J57+'Златибор 2019'!J57+'Златибор 2020'!J57+'Златибор 2021'!J57+'Златибор 2022'!J57+'Златибор 2023'!J57+'Златибор 2024'!J57+'Златибор 2025'!J57+'Златибор 2026'!J57+'Златибор 2027'!J57</f>
        <v>0</v>
      </c>
      <c r="K57" s="41"/>
      <c r="L57" s="60">
        <f>'Златибор 2018'!L57+'Златибор 2019'!L57+'Златибор 2020'!L57+'Златибор 2021'!L57+'Златибор 2022'!L57+'Златибор 2023'!L57+'Златибор 2024'!L57+'Златибор 2025'!L57+'Златибор 2026'!L57+'Златибор 2027'!L57</f>
        <v>0</v>
      </c>
      <c r="M57" s="60">
        <f>'Златибор 2018'!M57+'Златибор 2019'!M57+'Златибор 2020'!M57+'Златибор 2021'!M57+'Златибор 2022'!M57+'Златибор 2023'!M57+'Златибор 2024'!M57+'Златибор 2025'!M57+'Златибор 2026'!M57+'Златибор 2027'!M57</f>
        <v>0</v>
      </c>
      <c r="N57" s="36">
        <f>'Златибор 2018'!N57+'Златибор 2019'!N57+'Златибор 2020'!N57+'Златибор 2021'!N57+'Златибор 2022'!N57+'Златибор 2023'!N57+'Златибор 2024'!N57+'Златибор 2025'!N57+'Златибор 2026'!N57+'Златибор 2027'!N57</f>
        <v>0</v>
      </c>
      <c r="O57" s="37">
        <f>'Златибор 2018'!O57+'Златибор 2019'!O57+'Златибор 2020'!O57+'Златибор 2021'!O57+'Златибор 2022'!O57+'Златибор 2023'!O57+'Златибор 2024'!O57+'Златибор 2025'!O57+'Златибор 2026'!O57+'Златибор 2027'!O57</f>
        <v>0</v>
      </c>
      <c r="P57" s="153">
        <f t="shared" si="0"/>
        <v>3600000</v>
      </c>
      <c r="Q57" s="190">
        <f t="shared" si="1"/>
        <v>1800000</v>
      </c>
      <c r="R57" s="154">
        <f t="shared" si="2"/>
        <v>6600000.000000001</v>
      </c>
      <c r="S57" s="155">
        <f t="shared" si="3"/>
        <v>12000000</v>
      </c>
      <c r="T57" s="88"/>
      <c r="U57" s="137"/>
      <c r="V57" s="86"/>
    </row>
    <row r="58" spans="1:22" s="85" customFormat="1" ht="12">
      <c r="A58" s="121">
        <f>'Златибор 2018'!A58</f>
        <v>53</v>
      </c>
      <c r="B58" s="93" t="str">
        <f>'Златибор 2018'!B58</f>
        <v>Изградња и опремање планинарског дома</v>
      </c>
      <c r="C58" s="94" t="str">
        <f>'Златибор 2018'!C58</f>
        <v>ком.</v>
      </c>
      <c r="D58" s="65">
        <f>'Златибор 2018'!D58+'Златибор 2019'!D58+'Златибор 2020'!D58+'Златибор 2021'!D58+'Златибор 2022'!D58+'Златибор 2023'!D58+'Златибор 2024'!D58+'Златибор 2025'!D64+'Златибор 2026'!D58+'Златибор 2027'!D58</f>
        <v>0.79</v>
      </c>
      <c r="E58" s="63">
        <f>'Златибор 2018'!E58+'Златибор 2019'!E58+'Златибор 2020'!E58+'Златибор 2021'!E58+'Златибор 2022'!E58+'Златибор 2023'!E58+'Златибор 2024'!E58+'Златибор 2025'!E64+'Златибор 2026'!E58+'Златибор 2027'!E58</f>
        <v>329912000</v>
      </c>
      <c r="F58" s="164">
        <f>'Златибор 2018'!F58+'Златибор 2019'!F58+'Златибор 2020'!F58+'Златибор 2021'!F58+'Златибор 2022'!F58+'Златибор 2023'!F58+'Златибор 2024'!F58+'Златибор 2025'!F58+'Златибор 2026'!F58+'Златибор 2027'!F58</f>
        <v>31600000</v>
      </c>
      <c r="G58" s="164">
        <f>'Златибор 2018'!G58+'Златибор 2019'!G58+'Златибор 2020'!G58+'Златибор 2021'!G58+'Златибор 2022'!G58+'Златибор 2023'!G58+'Златибор 2024'!G58+'Златибор 2025'!G58+'Златибор 2026'!G58+'Златибор 2027'!G58</f>
        <v>9480000</v>
      </c>
      <c r="H58" s="164">
        <f>'Златибор 2018'!H58+'Златибор 2019'!H58+'Златибор 2020'!H58+'Златибор 2021'!H58+'Златибор 2022'!H58+'Златибор 2023'!H58+'Златибор 2024'!H58+'Златибор 2025'!H58+'Златибор 2026'!H58+'Златибор 2027'!H58</f>
        <v>4740000</v>
      </c>
      <c r="I58" s="165">
        <f>'Златибор 2018'!I58+'Златибор 2019'!I58+'Златибор 2020'!I58+'Златибор 2021'!I58+'Златибор 2022'!I58+'Златибор 2023'!I58+'Златибор 2024'!I58+'Златибор 2025'!I58+'Златибор 2026'!I58+'Златибор 2027'!I58</f>
        <v>17380000</v>
      </c>
      <c r="J58" s="65">
        <f>'Златибор 2018'!J58+'Златибор 2019'!J58+'Златибор 2020'!J58+'Златибор 2021'!J58+'Златибор 2022'!J58+'Златибор 2023'!J58+'Златибор 2024'!J58+'Златибор 2025'!J58+'Златибор 2026'!J58+'Златибор 2027'!J58</f>
        <v>0</v>
      </c>
      <c r="K58" s="41"/>
      <c r="L58" s="60">
        <f>'Златибор 2018'!L58+'Златибор 2019'!L58+'Златибор 2020'!L58+'Златибор 2021'!L58+'Златибор 2022'!L58+'Златибор 2023'!L58+'Златибор 2024'!L58+'Златибор 2025'!L58+'Златибор 2026'!L58+'Златибор 2027'!L58</f>
        <v>0</v>
      </c>
      <c r="M58" s="60">
        <f>'Златибор 2018'!M58+'Златибор 2019'!M58+'Златибор 2020'!M58+'Златибор 2021'!M58+'Златибор 2022'!M58+'Златибор 2023'!M58+'Златибор 2024'!M58+'Златибор 2025'!M58+'Златибор 2026'!M58+'Златибор 2027'!M58</f>
        <v>0</v>
      </c>
      <c r="N58" s="36">
        <f>'Златибор 2018'!N58+'Златибор 2019'!N58+'Златибор 2020'!N58+'Златибор 2021'!N58+'Златибор 2022'!N58+'Златибор 2023'!N58+'Златибор 2024'!N58+'Златибор 2025'!N58+'Златибор 2026'!N58+'Златибор 2027'!N58</f>
        <v>0</v>
      </c>
      <c r="O58" s="37">
        <f>'Златибор 2018'!O58+'Златибор 2019'!O58+'Златибор 2020'!O58+'Златибор 2021'!O58+'Златибор 2022'!O58+'Златибор 2023'!O58+'Златибор 2024'!O58+'Златибор 2025'!O58+'Златибор 2026'!O58+'Златибор 2027'!O58</f>
        <v>0</v>
      </c>
      <c r="P58" s="153">
        <f t="shared" si="0"/>
        <v>9480000</v>
      </c>
      <c r="Q58" s="190">
        <f t="shared" si="1"/>
        <v>4740000</v>
      </c>
      <c r="R58" s="154">
        <f t="shared" si="2"/>
        <v>17380000</v>
      </c>
      <c r="S58" s="155">
        <f t="shared" si="3"/>
        <v>31600000</v>
      </c>
      <c r="T58" s="88"/>
      <c r="U58" s="137"/>
      <c r="V58" s="86"/>
    </row>
    <row r="59" spans="1:22" s="85" customFormat="1" ht="12">
      <c r="A59" s="121">
        <f>'Златибор 2018'!A59</f>
        <v>54</v>
      </c>
      <c r="B59" s="93" t="str">
        <f>'Златибор 2018'!B59</f>
        <v>Израд пројектне документације за планинарски дом</v>
      </c>
      <c r="C59" s="94" t="str">
        <f>'Златибор 2018'!C59</f>
        <v>ком.</v>
      </c>
      <c r="D59" s="65">
        <f>'Златибор 2018'!D59+'Златибор 2019'!D59+'Златибор 2020'!D59+'Златибор 2021'!D59+'Златибор 2022'!D59+'Златибор 2023'!D59+'Златибор 2024'!D59+'Златибор 2025'!D65+'Златибор 2026'!D59+'Златибор 2027'!D59</f>
        <v>2</v>
      </c>
      <c r="E59" s="63">
        <f>'Златибор 2018'!E59+'Златибор 2019'!E59+'Златибор 2020'!E59+'Златибор 2021'!E59+'Златибор 2022'!E59+'Златибор 2023'!E59+'Златибор 2024'!E59+'Златибор 2025'!E65+'Златибор 2026'!E59+'Златибор 2027'!E59</f>
        <v>22620000</v>
      </c>
      <c r="F59" s="164">
        <f>'Златибор 2018'!F59+'Златибор 2019'!F59+'Златибор 2020'!F59+'Златибор 2021'!F59+'Златибор 2022'!F59+'Златибор 2023'!F59+'Златибор 2024'!F59+'Златибор 2025'!F59+'Златибор 2026'!F59+'Златибор 2027'!F59</f>
        <v>1500000</v>
      </c>
      <c r="G59" s="164">
        <f>'Златибор 2018'!G59+'Златибор 2019'!G59+'Златибор 2020'!G59+'Златибор 2021'!G59+'Златибор 2022'!G59+'Златибор 2023'!G59+'Златибор 2024'!G59+'Златибор 2025'!G59+'Златибор 2026'!G59+'Златибор 2027'!G59</f>
        <v>450000</v>
      </c>
      <c r="H59" s="164">
        <f>'Златибор 2018'!H59+'Златибор 2019'!H59+'Златибор 2020'!H59+'Златибор 2021'!H59+'Златибор 2022'!H59+'Златибор 2023'!H59+'Златибор 2024'!H59+'Златибор 2025'!H59+'Златибор 2026'!H59+'Златибор 2027'!H59</f>
        <v>225000</v>
      </c>
      <c r="I59" s="165">
        <f>'Златибор 2018'!I59+'Златибор 2019'!I59+'Златибор 2020'!I59+'Златибор 2021'!I59+'Златибор 2022'!I59+'Златибор 2023'!I59+'Златибор 2024'!I59+'Златибор 2025'!I59+'Златибор 2026'!I59+'Златибор 2027'!I59</f>
        <v>825000.0000000001</v>
      </c>
      <c r="J59" s="65">
        <f>'Златибор 2018'!J59+'Златибор 2019'!J59+'Златибор 2020'!J59+'Златибор 2021'!J59+'Златибор 2022'!J59+'Златибор 2023'!J59+'Златибор 2024'!J59+'Златибор 2025'!J59+'Златибор 2026'!J59+'Златибор 2027'!J59</f>
        <v>0</v>
      </c>
      <c r="K59" s="41"/>
      <c r="L59" s="60">
        <f>'Златибор 2018'!L59+'Златибор 2019'!L59+'Златибор 2020'!L59+'Златибор 2021'!L59+'Златибор 2022'!L59+'Златибор 2023'!L59+'Златибор 2024'!L59+'Златибор 2025'!L59+'Златибор 2026'!L59+'Златибор 2027'!L59</f>
        <v>0</v>
      </c>
      <c r="M59" s="60">
        <f>'Златибор 2018'!M59+'Златибор 2019'!M59+'Златибор 2020'!M59+'Златибор 2021'!M59+'Златибор 2022'!M59+'Златибор 2023'!M59+'Златибор 2024'!M59+'Златибор 2025'!M59+'Златибор 2026'!M59+'Златибор 2027'!M59</f>
        <v>0</v>
      </c>
      <c r="N59" s="36">
        <f>'Златибор 2018'!N59+'Златибор 2019'!N59+'Златибор 2020'!N59+'Златибор 2021'!N59+'Златибор 2022'!N59+'Златибор 2023'!N59+'Златибор 2024'!N59+'Златибор 2025'!N59+'Златибор 2026'!N59+'Златибор 2027'!N59</f>
        <v>0</v>
      </c>
      <c r="O59" s="37">
        <f>'Златибор 2018'!O59+'Златибор 2019'!O59+'Златибор 2020'!O59+'Златибор 2021'!O59+'Златибор 2022'!O59+'Златибор 2023'!O59+'Златибор 2024'!O59+'Златибор 2025'!O59+'Златибор 2026'!O59+'Златибор 2027'!O59</f>
        <v>0</v>
      </c>
      <c r="P59" s="153">
        <f t="shared" si="0"/>
        <v>450000</v>
      </c>
      <c r="Q59" s="190">
        <f t="shared" si="1"/>
        <v>225000</v>
      </c>
      <c r="R59" s="154">
        <f t="shared" si="2"/>
        <v>825000.0000000001</v>
      </c>
      <c r="S59" s="155">
        <f t="shared" si="3"/>
        <v>1500000</v>
      </c>
      <c r="T59" s="88"/>
      <c r="U59" s="137"/>
      <c r="V59" s="86"/>
    </row>
    <row r="60" spans="1:22" s="85" customFormat="1" ht="12">
      <c r="A60" s="121">
        <f>'Златибор 2018'!A60</f>
        <v>55</v>
      </c>
      <c r="B60" s="93" t="str">
        <f>'Златибор 2018'!B60</f>
        <v>Реконструкција и опремање ловачке куће и едукативног центра</v>
      </c>
      <c r="C60" s="94" t="str">
        <f>'Златибор 2018'!C60</f>
        <v>ком.</v>
      </c>
      <c r="D60" s="65">
        <f>'Златибор 2018'!D60+'Златибор 2019'!D60+'Златибор 2020'!D60+'Златибор 2021'!D60+'Златибор 2022'!D60+'Златибор 2023'!D60+'Златибор 2024'!D60+'Златибор 2025'!D66+'Златибор 2026'!D60+'Златибор 2027'!D60</f>
        <v>1.79</v>
      </c>
      <c r="E60" s="63">
        <f>'Златибор 2018'!E60+'Златибор 2019'!E60+'Златибор 2020'!E60+'Златибор 2021'!E60+'Златибор 2022'!E60+'Златибор 2023'!E60+'Златибор 2024'!E60+'Златибор 2025'!E66+'Златибор 2026'!E60+'Златибор 2027'!E60</f>
        <v>164720000</v>
      </c>
      <c r="F60" s="164">
        <f>'Златибор 2018'!F60+'Златибор 2019'!F60+'Златибор 2020'!F60+'Златибор 2021'!F60+'Златибор 2022'!F60+'Златибор 2023'!F60+'Златибор 2024'!F60+'Златибор 2025'!F60+'Златибор 2026'!F60+'Златибор 2027'!F60</f>
        <v>35800000</v>
      </c>
      <c r="G60" s="164">
        <f>'Златибор 2018'!G60+'Златибор 2019'!G60+'Златибор 2020'!G60+'Златибор 2021'!G60+'Златибор 2022'!G60+'Златибор 2023'!G60+'Златибор 2024'!G60+'Златибор 2025'!G60+'Златибор 2026'!G60+'Златибор 2027'!G60</f>
        <v>10740000</v>
      </c>
      <c r="H60" s="164">
        <f>'Златибор 2018'!H60+'Златибор 2019'!H60+'Златибор 2020'!H60+'Златибор 2021'!H60+'Златибор 2022'!H60+'Златибор 2023'!H60+'Златибор 2024'!H60+'Златибор 2025'!H60+'Златибор 2026'!H60+'Златибор 2027'!H60</f>
        <v>5370000</v>
      </c>
      <c r="I60" s="165">
        <f>'Златибор 2018'!I60+'Златибор 2019'!I60+'Златибор 2020'!I60+'Златибор 2021'!I60+'Златибор 2022'!I60+'Златибор 2023'!I60+'Златибор 2024'!I60+'Златибор 2025'!I60+'Златибор 2026'!I60+'Златибор 2027'!I60</f>
        <v>19690000</v>
      </c>
      <c r="J60" s="65">
        <f>'Златибор 2018'!J60+'Златибор 2019'!J60+'Златибор 2020'!J60+'Златибор 2021'!J60+'Златибор 2022'!J60+'Златибор 2023'!J60+'Златибор 2024'!J60+'Златибор 2025'!J60+'Златибор 2026'!J60+'Златибор 2027'!J60</f>
        <v>0</v>
      </c>
      <c r="K60" s="41"/>
      <c r="L60" s="60">
        <f>'Златибор 2018'!L60+'Златибор 2019'!L60+'Златибор 2020'!L60+'Златибор 2021'!L60+'Златибор 2022'!L60+'Златибор 2023'!L60+'Златибор 2024'!L60+'Златибор 2025'!L60+'Златибор 2026'!L60+'Златибор 2027'!L60</f>
        <v>0</v>
      </c>
      <c r="M60" s="60">
        <f>'Златибор 2018'!M60+'Златибор 2019'!M60+'Златибор 2020'!M60+'Златибор 2021'!M60+'Златибор 2022'!M60+'Златибор 2023'!M60+'Златибор 2024'!M60+'Златибор 2025'!M60+'Златибор 2026'!M60+'Златибор 2027'!M60</f>
        <v>0</v>
      </c>
      <c r="N60" s="36">
        <f>'Златибор 2018'!N60+'Златибор 2019'!N60+'Златибор 2020'!N60+'Златибор 2021'!N60+'Златибор 2022'!N60+'Златибор 2023'!N60+'Златибор 2024'!N60+'Златибор 2025'!N60+'Златибор 2026'!N60+'Златибор 2027'!N60</f>
        <v>0</v>
      </c>
      <c r="O60" s="37">
        <f>'Златибор 2018'!O60+'Златибор 2019'!O60+'Златибор 2020'!O60+'Златибор 2021'!O60+'Златибор 2022'!O60+'Златибор 2023'!O60+'Златибор 2024'!O60+'Златибор 2025'!O60+'Златибор 2026'!O60+'Златибор 2027'!O60</f>
        <v>0</v>
      </c>
      <c r="P60" s="153">
        <f t="shared" si="0"/>
        <v>10740000</v>
      </c>
      <c r="Q60" s="190">
        <f t="shared" si="1"/>
        <v>5370000</v>
      </c>
      <c r="R60" s="154">
        <f t="shared" si="2"/>
        <v>19690000</v>
      </c>
      <c r="S60" s="155">
        <f t="shared" si="3"/>
        <v>35800000</v>
      </c>
      <c r="T60" s="88"/>
      <c r="U60" s="137"/>
      <c r="V60" s="86"/>
    </row>
    <row r="61" spans="1:22" s="85" customFormat="1" ht="12">
      <c r="A61" s="121">
        <f>'Златибор 2018'!A61</f>
        <v>56</v>
      </c>
      <c r="B61" s="93" t="str">
        <f>'Златибор 2018'!B61</f>
        <v>Израда пројектне документације за ловачку кућу и едукативни центар</v>
      </c>
      <c r="C61" s="94" t="str">
        <f>'Златибор 2018'!C61</f>
        <v>ком.</v>
      </c>
      <c r="D61" s="65">
        <f>'Златибор 2018'!D61+'Златибор 2019'!D61+'Златибор 2020'!D61+'Златибор 2021'!D61+'Златибор 2022'!D61+'Златибор 2023'!D61+'Златибор 2024'!D61+'Златибор 2025'!D67+'Златибор 2026'!D61+'Златибор 2027'!D61</f>
        <v>2</v>
      </c>
      <c r="E61" s="63">
        <f>'Златибор 2018'!E61+'Златибор 2019'!E61+'Златибор 2020'!E61+'Златибор 2021'!E61+'Златибор 2022'!E61+'Златибор 2023'!E61+'Златибор 2024'!E61+'Златибор 2025'!E67+'Златибор 2026'!E61+'Златибор 2027'!E61</f>
        <v>16220000</v>
      </c>
      <c r="F61" s="164">
        <f>'Златибор 2018'!F61+'Златибор 2019'!F61+'Златибор 2020'!F61+'Златибор 2021'!F61+'Златибор 2022'!F61+'Златибор 2023'!F61+'Златибор 2024'!F61+'Златибор 2025'!F61+'Златибор 2026'!F61+'Златибор 2027'!F61</f>
        <v>1400000</v>
      </c>
      <c r="G61" s="164">
        <f>'Златибор 2018'!G61+'Златибор 2019'!G61+'Златибор 2020'!G61+'Златибор 2021'!G61+'Златибор 2022'!G61+'Златибор 2023'!G61+'Златибор 2024'!G61+'Златибор 2025'!G61+'Златибор 2026'!G61+'Златибор 2027'!G61</f>
        <v>420000</v>
      </c>
      <c r="H61" s="164">
        <f>'Златибор 2018'!H61+'Златибор 2019'!H61+'Златибор 2020'!H61+'Златибор 2021'!H61+'Златибор 2022'!H61+'Златибор 2023'!H61+'Златибор 2024'!H61+'Златибор 2025'!H61+'Златибор 2026'!H61+'Златибор 2027'!H61</f>
        <v>210000</v>
      </c>
      <c r="I61" s="165">
        <f>'Златибор 2018'!I61+'Златибор 2019'!I61+'Златибор 2020'!I61+'Златибор 2021'!I61+'Златибор 2022'!I61+'Златибор 2023'!I61+'Златибор 2024'!I61+'Златибор 2025'!I61+'Златибор 2026'!I61+'Златибор 2027'!I61</f>
        <v>770000.0000000001</v>
      </c>
      <c r="J61" s="65">
        <f>'Златибор 2018'!J61+'Златибор 2019'!J61+'Златибор 2020'!J61+'Златибор 2021'!J61+'Златибор 2022'!J61+'Златибор 2023'!J61+'Златибор 2024'!J61+'Златибор 2025'!J61+'Златибор 2026'!J61+'Златибор 2027'!J61</f>
        <v>0</v>
      </c>
      <c r="K61" s="41"/>
      <c r="L61" s="60">
        <f>'Златибор 2018'!L61+'Златибор 2019'!L61+'Златибор 2020'!L61+'Златибор 2021'!L61+'Златибор 2022'!L61+'Златибор 2023'!L61+'Златибор 2024'!L61+'Златибор 2025'!L61+'Златибор 2026'!L61+'Златибор 2027'!L61</f>
        <v>0</v>
      </c>
      <c r="M61" s="60">
        <f>'Златибор 2018'!M61+'Златибор 2019'!M61+'Златибор 2020'!M61+'Златибор 2021'!M61+'Златибор 2022'!M61+'Златибор 2023'!M61+'Златибор 2024'!M61+'Златибор 2025'!M61+'Златибор 2026'!M61+'Златибор 2027'!M61</f>
        <v>0</v>
      </c>
      <c r="N61" s="36">
        <f>'Златибор 2018'!N61+'Златибор 2019'!N61+'Златибор 2020'!N61+'Златибор 2021'!N61+'Златибор 2022'!N61+'Златибор 2023'!N61+'Златибор 2024'!N61+'Златибор 2025'!N61+'Златибор 2026'!N61+'Златибор 2027'!N61</f>
        <v>0</v>
      </c>
      <c r="O61" s="37">
        <f>'Златибор 2018'!O61+'Златибор 2019'!O61+'Златибор 2020'!O61+'Златибор 2021'!O61+'Златибор 2022'!O61+'Златибор 2023'!O61+'Златибор 2024'!O61+'Златибор 2025'!O61+'Златибор 2026'!O61+'Златибор 2027'!O61</f>
        <v>0</v>
      </c>
      <c r="P61" s="153">
        <f t="shared" si="0"/>
        <v>420000</v>
      </c>
      <c r="Q61" s="190">
        <f t="shared" si="1"/>
        <v>210000</v>
      </c>
      <c r="R61" s="154">
        <f t="shared" si="2"/>
        <v>770000.0000000001</v>
      </c>
      <c r="S61" s="155">
        <f t="shared" si="3"/>
        <v>1400000</v>
      </c>
      <c r="T61" s="88"/>
      <c r="U61" s="137"/>
      <c r="V61" s="86"/>
    </row>
    <row r="62" spans="1:22" s="85" customFormat="1" ht="12">
      <c r="A62" s="121">
        <f>'Златибор 2018'!A62</f>
        <v>57</v>
      </c>
      <c r="B62" s="93" t="str">
        <f>'Златибор 2018'!B62</f>
        <v>Набавка булдозера</v>
      </c>
      <c r="C62" s="94" t="str">
        <f>'Златибор 2018'!C62</f>
        <v>ком.</v>
      </c>
      <c r="D62" s="65">
        <f>'Златибор 2018'!D62+'Златибор 2019'!D62+'Златибор 2020'!D62+'Златибор 2021'!D62+'Златибор 2022'!D62+'Златибор 2023'!D62+'Златибор 2024'!D62+'Златибор 2025'!D68+'Златибор 2026'!D62+'Златибор 2027'!D62</f>
        <v>1</v>
      </c>
      <c r="E62" s="63">
        <f>'Златибор 2018'!E62+'Златибор 2019'!E62+'Златибор 2020'!E62+'Златибор 2021'!E62+'Златибор 2022'!E62+'Златибор 2023'!E62+'Златибор 2024'!E62+'Златибор 2025'!E68+'Златибор 2026'!E62+'Златибор 2027'!E62</f>
        <v>151680000</v>
      </c>
      <c r="F62" s="164">
        <f>'Златибор 2018'!F62+'Златибор 2019'!F62+'Златибор 2020'!F62+'Златибор 2021'!F62+'Златибор 2022'!F62+'Златибор 2023'!F62+'Златибор 2024'!F62+'Златибор 2025'!F62+'Златибор 2026'!F62+'Златибор 2027'!F62</f>
        <v>16520000</v>
      </c>
      <c r="G62" s="164">
        <f>'Златибор 2018'!G62+'Златибор 2019'!G62+'Златибор 2020'!G62+'Златибор 2021'!G62+'Златибор 2022'!G62+'Златибор 2023'!G62+'Златибор 2024'!G62+'Златибор 2025'!G62+'Златибор 2026'!G62+'Златибор 2027'!G62</f>
        <v>4956000</v>
      </c>
      <c r="H62" s="164">
        <f>'Златибор 2018'!H62+'Златибор 2019'!H62+'Златибор 2020'!H62+'Златибор 2021'!H62+'Златибор 2022'!H62+'Златибор 2023'!H62+'Златибор 2024'!H62+'Златибор 2025'!H62+'Златибор 2026'!H62+'Златибор 2027'!H62</f>
        <v>2478000</v>
      </c>
      <c r="I62" s="165">
        <f>'Златибор 2018'!I62+'Златибор 2019'!I62+'Златибор 2020'!I62+'Златибор 2021'!I62+'Златибор 2022'!I62+'Златибор 2023'!I62+'Златибор 2024'!I62+'Златибор 2025'!I62+'Златибор 2026'!I62+'Златибор 2027'!I62</f>
        <v>9086000</v>
      </c>
      <c r="J62" s="65">
        <f>'Златибор 2018'!J62+'Златибор 2019'!J62+'Златибор 2020'!J62+'Златибор 2021'!J62+'Златибор 2022'!J62+'Златибор 2023'!J62+'Златибор 2024'!J62+'Златибор 2025'!J62+'Златибор 2026'!J62+'Златибор 2027'!J62</f>
        <v>0</v>
      </c>
      <c r="K62" s="41"/>
      <c r="L62" s="60">
        <f>'Златибор 2018'!L62+'Златибор 2019'!L62+'Златибор 2020'!L62+'Златибор 2021'!L62+'Златибор 2022'!L62+'Златибор 2023'!L62+'Златибор 2024'!L62+'Златибор 2025'!L62+'Златибор 2026'!L62+'Златибор 2027'!L62</f>
        <v>0</v>
      </c>
      <c r="M62" s="60">
        <f>'Златибор 2018'!M62+'Златибор 2019'!M62+'Златибор 2020'!M62+'Златибор 2021'!M62+'Златибор 2022'!M62+'Златибор 2023'!M62+'Златибор 2024'!M62+'Златибор 2025'!M62+'Златибор 2026'!M62+'Златибор 2027'!M62</f>
        <v>0</v>
      </c>
      <c r="N62" s="36">
        <f>'Златибор 2018'!N62+'Златибор 2019'!N62+'Златибор 2020'!N62+'Златибор 2021'!N62+'Златибор 2022'!N62+'Златибор 2023'!N62+'Златибор 2024'!N62+'Златибор 2025'!N62+'Златибор 2026'!N62+'Златибор 2027'!N62</f>
        <v>0</v>
      </c>
      <c r="O62" s="37">
        <f>'Златибор 2018'!O62+'Златибор 2019'!O62+'Златибор 2020'!O62+'Златибор 2021'!O62+'Златибор 2022'!O62+'Златибор 2023'!O62+'Златибор 2024'!O62+'Златибор 2025'!O62+'Златибор 2026'!O62+'Златибор 2027'!O62</f>
        <v>0</v>
      </c>
      <c r="P62" s="153">
        <f t="shared" si="0"/>
        <v>4956000</v>
      </c>
      <c r="Q62" s="190">
        <f t="shared" si="1"/>
        <v>2478000</v>
      </c>
      <c r="R62" s="154">
        <f t="shared" si="2"/>
        <v>9086000</v>
      </c>
      <c r="S62" s="155">
        <f t="shared" si="3"/>
        <v>16520000</v>
      </c>
      <c r="T62" s="88"/>
      <c r="U62" s="137"/>
      <c r="V62" s="86"/>
    </row>
    <row r="63" spans="1:22" s="85" customFormat="1" ht="12">
      <c r="A63" s="121">
        <f>'Златибор 2018'!A63</f>
        <v>58</v>
      </c>
      <c r="B63" s="93" t="str">
        <f>'Златибор 2018'!B63</f>
        <v>Набавка грејдера</v>
      </c>
      <c r="C63" s="94" t="str">
        <f>'Златибор 2018'!C63</f>
        <v>ком.</v>
      </c>
      <c r="D63" s="65">
        <f>'Златибор 2018'!D63+'Златибор 2019'!D63+'Златибор 2020'!D63+'Златибор 2021'!D63+'Златибор 2022'!D63+'Златибор 2023'!D63+'Златибор 2024'!D63+'Златибор 2025'!D70+'Златибор 2026'!D63+'Златибор 2027'!D63</f>
        <v>1</v>
      </c>
      <c r="E63" s="63">
        <f>'Златибор 2018'!E63+'Златибор 2019'!E63+'Златибор 2020'!E63+'Златибор 2021'!E63+'Златибор 2022'!E63+'Златибор 2023'!E63+'Златибор 2024'!E63+'Златибор 2025'!E70+'Златибор 2026'!E63+'Златибор 2027'!E63</f>
        <v>160368000</v>
      </c>
      <c r="F63" s="164">
        <f>'Златибор 2018'!F63+'Златибор 2019'!F63+'Златибор 2020'!F63+'Златибор 2021'!F63+'Златибор 2022'!F63+'Златибор 2023'!F63+'Златибор 2024'!F63+'Златибор 2025'!F63+'Златибор 2026'!F63+'Златибор 2027'!F63</f>
        <v>17700000</v>
      </c>
      <c r="G63" s="164">
        <f>'Златибор 2018'!G63+'Златибор 2019'!G63+'Златибор 2020'!G63+'Златибор 2021'!G63+'Златибор 2022'!G63+'Златибор 2023'!G63+'Златибор 2024'!G63+'Златибор 2025'!G63+'Златибор 2026'!G63+'Златибор 2027'!G63</f>
        <v>5310000</v>
      </c>
      <c r="H63" s="164">
        <f>'Златибор 2018'!H63+'Златибор 2019'!H63+'Златибор 2020'!H63+'Златибор 2021'!H63+'Златибор 2022'!H63+'Златибор 2023'!H63+'Златибор 2024'!H63+'Златибор 2025'!H63+'Златибор 2026'!H63+'Златибор 2027'!H63</f>
        <v>2655000</v>
      </c>
      <c r="I63" s="165">
        <f>'Златибор 2018'!I63+'Златибор 2019'!I63+'Златибор 2020'!I63+'Златибор 2021'!I63+'Златибор 2022'!I63+'Златибор 2023'!I63+'Златибор 2024'!I63+'Златибор 2025'!I63+'Златибор 2026'!I63+'Златибор 2027'!I63</f>
        <v>9735000</v>
      </c>
      <c r="J63" s="65">
        <f>'Златибор 2018'!J63+'Златибор 2019'!J63+'Златибор 2020'!J63+'Златибор 2021'!J63+'Златибор 2022'!J63+'Златибор 2023'!J63+'Златибор 2024'!J63+'Златибор 2025'!J63+'Златибор 2026'!J63+'Златибор 2027'!J63</f>
        <v>0</v>
      </c>
      <c r="K63" s="41"/>
      <c r="L63" s="60">
        <f>'Златибор 2018'!L63+'Златибор 2019'!L63+'Златибор 2020'!L63+'Златибор 2021'!L63+'Златибор 2022'!L63+'Златибор 2023'!L63+'Златибор 2024'!L63+'Златибор 2025'!L63+'Златибор 2026'!L63+'Златибор 2027'!L63</f>
        <v>0</v>
      </c>
      <c r="M63" s="60">
        <f>'Златибор 2018'!M63+'Златибор 2019'!M63+'Златибор 2020'!M63+'Златибор 2021'!M63+'Златибор 2022'!M63+'Златибор 2023'!M63+'Златибор 2024'!M63+'Златибор 2025'!M63+'Златибор 2026'!M63+'Златибор 2027'!M63</f>
        <v>0</v>
      </c>
      <c r="N63" s="36">
        <f>'Златибор 2018'!N63+'Златибор 2019'!N63+'Златибор 2020'!N63+'Златибор 2021'!N63+'Златибор 2022'!N63+'Златибор 2023'!N63+'Златибор 2024'!N63+'Златибор 2025'!N63+'Златибор 2026'!N63+'Златибор 2027'!N63</f>
        <v>0</v>
      </c>
      <c r="O63" s="37">
        <f>'Златибор 2018'!O63+'Златибор 2019'!O63+'Златибор 2020'!O63+'Златибор 2021'!O63+'Златибор 2022'!O63+'Златибор 2023'!O63+'Златибор 2024'!O63+'Златибор 2025'!O63+'Златибор 2026'!O63+'Златибор 2027'!O63</f>
        <v>0</v>
      </c>
      <c r="P63" s="153">
        <f t="shared" si="0"/>
        <v>5310000</v>
      </c>
      <c r="Q63" s="190">
        <f t="shared" si="1"/>
        <v>2655000</v>
      </c>
      <c r="R63" s="154">
        <f t="shared" si="2"/>
        <v>9735000</v>
      </c>
      <c r="S63" s="155">
        <f t="shared" si="3"/>
        <v>17700000</v>
      </c>
      <c r="T63" s="88"/>
      <c r="U63" s="137"/>
      <c r="V63" s="86"/>
    </row>
    <row r="64" spans="1:22" s="85" customFormat="1" ht="12">
      <c r="A64" s="121">
        <f>'Златибор 2018'!A64</f>
        <v>59</v>
      </c>
      <c r="B64" s="93" t="str">
        <f>'Златибор 2018'!B64</f>
        <v>Набавка скипа</v>
      </c>
      <c r="C64" s="94" t="str">
        <f>'Златибор 2018'!C64</f>
        <v>ком.</v>
      </c>
      <c r="D64" s="65">
        <f>'Златибор 2018'!D64+'Златибор 2019'!D64+'Златибор 2020'!D64+'Златибор 2021'!D64+'Златибор 2022'!D64+'Златибор 2023'!D64+'Златибор 2024'!D64+'Златибор 2025'!D71+'Златибор 2026'!D64+'Златибор 2027'!D64</f>
        <v>1</v>
      </c>
      <c r="E64" s="63">
        <f>'Златибор 2018'!E64+'Златибор 2019'!E64+'Златибор 2020'!E64+'Златибор 2021'!E64+'Златибор 2022'!E64+'Златибор 2023'!E64+'Златибор 2024'!E64+'Златибор 2025'!E71+'Златибор 2026'!E64+'Златибор 2027'!E64</f>
        <v>89258000</v>
      </c>
      <c r="F64" s="164">
        <f>'Златибор 2018'!F64+'Златибор 2019'!F64+'Златибор 2020'!F64+'Златибор 2021'!F64+'Златибор 2022'!F64+'Златибор 2023'!F64+'Златибор 2024'!F64+'Златибор 2025'!F64+'Златибор 2026'!F64+'Златибор 2027'!F64</f>
        <v>9912000</v>
      </c>
      <c r="G64" s="164">
        <f>'Златибор 2018'!G64+'Златибор 2019'!G64+'Златибор 2020'!G64+'Златибор 2021'!G64+'Златибор 2022'!G64+'Златибор 2023'!G64+'Златибор 2024'!G64+'Златибор 2025'!G64+'Златибор 2026'!G64+'Златибор 2027'!G64</f>
        <v>0</v>
      </c>
      <c r="H64" s="164">
        <f>'Златибор 2018'!H64+'Златибор 2019'!H64+'Златибор 2020'!H64+'Златибор 2021'!H64+'Златибор 2022'!H64+'Златибор 2023'!H64+'Златибор 2024'!H64+'Златибор 2025'!H64+'Златибор 2026'!H64+'Златибор 2027'!H64</f>
        <v>0</v>
      </c>
      <c r="I64" s="165">
        <f>'Златибор 2018'!I64+'Златибор 2019'!I64+'Златибор 2020'!I64+'Златибор 2021'!I64+'Златибор 2022'!I64+'Златибор 2023'!I64+'Златибор 2024'!I64+'Златибор 2025'!I64+'Златибор 2026'!I64+'Златибор 2027'!I64</f>
        <v>9912000</v>
      </c>
      <c r="J64" s="65">
        <f>'Златибор 2018'!J64+'Златибор 2019'!J64+'Златибор 2020'!J64+'Златибор 2021'!J64+'Златибор 2022'!J64+'Златибор 2023'!J64+'Златибор 2024'!J64+'Златибор 2025'!J64+'Златибор 2026'!J64+'Златибор 2027'!J64</f>
        <v>0</v>
      </c>
      <c r="K64" s="41"/>
      <c r="L64" s="60">
        <f>'Златибор 2018'!L64+'Златибор 2019'!L64+'Златибор 2020'!L64+'Златибор 2021'!L64+'Златибор 2022'!L64+'Златибор 2023'!L64+'Златибор 2024'!L64+'Златибор 2025'!L64+'Златибор 2026'!L64+'Златибор 2027'!L64</f>
        <v>0</v>
      </c>
      <c r="M64" s="60">
        <f>'Златибор 2018'!M64+'Златибор 2019'!M64+'Златибор 2020'!M64+'Златибор 2021'!M64+'Златибор 2022'!M64+'Златибор 2023'!M64+'Златибор 2024'!M64+'Златибор 2025'!M64+'Златибор 2026'!M64+'Златибор 2027'!M64</f>
        <v>0</v>
      </c>
      <c r="N64" s="36">
        <f>'Златибор 2018'!N64+'Златибор 2019'!N64+'Златибор 2020'!N64+'Златибор 2021'!N64+'Златибор 2022'!N64+'Златибор 2023'!N64+'Златибор 2024'!N64+'Златибор 2025'!N64+'Златибор 2026'!N64+'Златибор 2027'!N64</f>
        <v>0</v>
      </c>
      <c r="O64" s="37">
        <f>'Златибор 2018'!O64+'Златибор 2019'!O64+'Златибор 2020'!O64+'Златибор 2021'!O64+'Златибор 2022'!O64+'Златибор 2023'!O64+'Златибор 2024'!O64+'Златибор 2025'!O64+'Златибор 2026'!O64+'Златибор 2027'!O64</f>
        <v>0</v>
      </c>
      <c r="P64" s="153">
        <f t="shared" si="0"/>
        <v>0</v>
      </c>
      <c r="Q64" s="190">
        <f t="shared" si="1"/>
        <v>0</v>
      </c>
      <c r="R64" s="154">
        <f t="shared" si="2"/>
        <v>9912000</v>
      </c>
      <c r="S64" s="155">
        <f t="shared" si="3"/>
        <v>9912000</v>
      </c>
      <c r="T64" s="88"/>
      <c r="U64" s="137"/>
      <c r="V64" s="86"/>
    </row>
    <row r="65" spans="1:22" s="85" customFormat="1" ht="12">
      <c r="A65" s="121">
        <f>'Златибор 2018'!A65</f>
        <v>60</v>
      </c>
      <c r="B65" s="93" t="str">
        <f>'Златибор 2018'!B65</f>
        <v>Набавка камиона кипер</v>
      </c>
      <c r="C65" s="94" t="str">
        <f>'Златибор 2018'!C65</f>
        <v>ком.</v>
      </c>
      <c r="D65" s="65">
        <f>'Златибор 2018'!D65+'Златибор 2019'!D65+'Златибор 2020'!D65+'Златибор 2021'!D65+'Златибор 2022'!D65+'Златибор 2023'!D65+'Златибор 2024'!D65+'Златибор 2025'!D72+'Златибор 2026'!D65+'Златибор 2027'!D65</f>
        <v>7</v>
      </c>
      <c r="E65" s="63">
        <f>'Златибор 2018'!E65+'Златибор 2019'!E65+'Златибор 2020'!E65+'Златибор 2021'!E65+'Златибор 2022'!E65+'Златибор 2023'!E65+'Златибор 2024'!E65+'Златибор 2025'!E72+'Златибор 2026'!E65+'Златибор 2027'!E65</f>
        <v>95610000</v>
      </c>
      <c r="F65" s="164">
        <f>'Златибор 2018'!F65+'Златибор 2019'!F65+'Златибор 2020'!F65+'Златибор 2021'!F65+'Златибор 2022'!F65+'Златибор 2023'!F65+'Златибор 2024'!F65+'Златибор 2025'!F65+'Златибор 2026'!F65+'Златибор 2027'!F65</f>
        <v>10620000</v>
      </c>
      <c r="G65" s="164">
        <f>'Златибор 2018'!G65+'Златибор 2019'!G65+'Златибор 2020'!G65+'Златибор 2021'!G65+'Златибор 2022'!G65+'Златибор 2023'!G65+'Златибор 2024'!G65+'Златибор 2025'!G65+'Златибор 2026'!G65+'Златибор 2027'!G65</f>
        <v>3186000</v>
      </c>
      <c r="H65" s="164">
        <f>'Златибор 2018'!H65+'Златибор 2019'!H65+'Златибор 2020'!H65+'Златибор 2021'!H65+'Златибор 2022'!H65+'Златибор 2023'!H65+'Златибор 2024'!H65+'Златибор 2025'!H65+'Златибор 2026'!H65+'Златибор 2027'!H65</f>
        <v>1593000</v>
      </c>
      <c r="I65" s="165">
        <f>'Златибор 2018'!I65+'Златибор 2019'!I65+'Златибор 2020'!I65+'Златибор 2021'!I65+'Златибор 2022'!I65+'Златибор 2023'!I65+'Златибор 2024'!I65+'Златибор 2025'!I65+'Златибор 2026'!I65+'Златибор 2027'!I65</f>
        <v>5841000.000000001</v>
      </c>
      <c r="J65" s="65">
        <f>'Златибор 2018'!J65+'Златибор 2019'!J65+'Златибор 2020'!J65+'Златибор 2021'!J65+'Златибор 2022'!J65+'Златибор 2023'!J65+'Златибор 2024'!J65+'Златибор 2025'!J65+'Златибор 2026'!J65+'Златибор 2027'!J65</f>
        <v>0</v>
      </c>
      <c r="K65" s="41"/>
      <c r="L65" s="60">
        <f>'Златибор 2018'!L65+'Златибор 2019'!L65+'Златибор 2020'!L65+'Златибор 2021'!L65+'Златибор 2022'!L65+'Златибор 2023'!L65+'Златибор 2024'!L65+'Златибор 2025'!L65+'Златибор 2026'!L65+'Златибор 2027'!L65</f>
        <v>0</v>
      </c>
      <c r="M65" s="60">
        <f>'Златибор 2018'!M65+'Златибор 2019'!M65+'Златибор 2020'!M65+'Златибор 2021'!M65+'Златибор 2022'!M65+'Златибор 2023'!M65+'Златибор 2024'!M65+'Златибор 2025'!M65+'Златибор 2026'!M65+'Златибор 2027'!M65</f>
        <v>0</v>
      </c>
      <c r="N65" s="36">
        <f>'Златибор 2018'!N65+'Златибор 2019'!N65+'Златибор 2020'!N65+'Златибор 2021'!N65+'Златибор 2022'!N65+'Златибор 2023'!N65+'Златибор 2024'!N65+'Златибор 2025'!N65+'Златибор 2026'!N65+'Златибор 2027'!N65</f>
        <v>0</v>
      </c>
      <c r="O65" s="37">
        <f>'Златибор 2018'!O65+'Златибор 2019'!O65+'Златибор 2020'!O65+'Златибор 2021'!O65+'Златибор 2022'!O65+'Златибор 2023'!O65+'Златибор 2024'!O65+'Златибор 2025'!O65+'Златибор 2026'!O65+'Златибор 2027'!O65</f>
        <v>0</v>
      </c>
      <c r="P65" s="153">
        <f t="shared" si="0"/>
        <v>3186000</v>
      </c>
      <c r="Q65" s="190">
        <f t="shared" si="1"/>
        <v>1593000</v>
      </c>
      <c r="R65" s="154">
        <f t="shared" si="2"/>
        <v>5841000.000000001</v>
      </c>
      <c r="S65" s="155">
        <f t="shared" si="3"/>
        <v>10620000</v>
      </c>
      <c r="T65" s="88"/>
      <c r="U65" s="137"/>
      <c r="V65" s="86"/>
    </row>
    <row r="66" spans="1:22" s="85" customFormat="1" ht="12">
      <c r="A66" s="121">
        <f>'Златибор 2018'!A66</f>
        <v>61</v>
      </c>
      <c r="B66" s="93" t="str">
        <f>'Златибор 2018'!B66</f>
        <v>Набавка нисконосеће приколице</v>
      </c>
      <c r="C66" s="94" t="str">
        <f>'Златибор 2018'!C66</f>
        <v>ком.</v>
      </c>
      <c r="D66" s="65">
        <f>'Златибор 2018'!D66+'Златибор 2019'!D66+'Златибор 2020'!D66+'Златибор 2021'!D66+'Златибор 2022'!D66+'Златибор 2023'!D66+'Златибор 2024'!D66+'Златибор 2025'!D73+'Златибор 2026'!D66+'Златибор 2027'!D66</f>
        <v>1</v>
      </c>
      <c r="E66" s="63">
        <f>'Златибор 2018'!E66+'Златибор 2019'!E66+'Златибор 2020'!E66+'Златибор 2021'!E66+'Златибор 2022'!E66+'Златибор 2023'!E66+'Златибор 2024'!E66+'Златибор 2025'!E73+'Златибор 2026'!E66+'Златибор 2027'!E66</f>
        <v>42530000</v>
      </c>
      <c r="F66" s="164">
        <f>'Златибор 2018'!F66+'Златибор 2019'!F66+'Златибор 2020'!F66+'Златибор 2021'!F66+'Златибор 2022'!F66+'Златибор 2023'!F66+'Златибор 2024'!F66+'Златибор 2025'!F66+'Златибор 2026'!F66+'Златибор 2027'!F66</f>
        <v>4720000</v>
      </c>
      <c r="G66" s="164">
        <f>'Златибор 2018'!G66+'Златибор 2019'!G66+'Златибор 2020'!G66+'Златибор 2021'!G66+'Златибор 2022'!G66+'Златибор 2023'!G66+'Златибор 2024'!G66+'Златибор 2025'!G66+'Златибор 2026'!G66+'Златибор 2027'!G66</f>
        <v>0</v>
      </c>
      <c r="H66" s="164">
        <f>'Златибор 2018'!H66+'Златибор 2019'!H66+'Златибор 2020'!H66+'Златибор 2021'!H66+'Златибор 2022'!H66+'Златибор 2023'!H66+'Златибор 2024'!H66+'Златибор 2025'!H66+'Златибор 2026'!H66+'Златибор 2027'!H66</f>
        <v>0</v>
      </c>
      <c r="I66" s="165">
        <f>'Златибор 2018'!I66+'Златибор 2019'!I66+'Златибор 2020'!I66+'Златибор 2021'!I66+'Златибор 2022'!I66+'Златибор 2023'!I66+'Златибор 2024'!I66+'Златибор 2025'!I66+'Златибор 2026'!I66+'Златибор 2027'!I66</f>
        <v>4720000</v>
      </c>
      <c r="J66" s="65">
        <f>'Златибор 2018'!J66+'Златибор 2019'!J66+'Златибор 2020'!J66+'Златибор 2021'!J66+'Златибор 2022'!J66+'Златибор 2023'!J66+'Златибор 2024'!J66+'Златибор 2025'!J66+'Златибор 2026'!J66+'Златибор 2027'!J66</f>
        <v>0</v>
      </c>
      <c r="K66" s="41"/>
      <c r="L66" s="60">
        <f>'Златибор 2018'!L66+'Златибор 2019'!L66+'Златибор 2020'!L66+'Златибор 2021'!L66+'Златибор 2022'!L66+'Златибор 2023'!L66+'Златибор 2024'!L66+'Златибор 2025'!L66+'Златибор 2026'!L66+'Златибор 2027'!L66</f>
        <v>0</v>
      </c>
      <c r="M66" s="60">
        <f>'Златибор 2018'!M66+'Златибор 2019'!M66+'Златибор 2020'!M66+'Златибор 2021'!M66+'Златибор 2022'!M66+'Златибор 2023'!M66+'Златибор 2024'!M66+'Златибор 2025'!M66+'Златибор 2026'!M66+'Златибор 2027'!M66</f>
        <v>0</v>
      </c>
      <c r="N66" s="36">
        <f>'Златибор 2018'!N66+'Златибор 2019'!N66+'Златибор 2020'!N66+'Златибор 2021'!N66+'Златибор 2022'!N66+'Златибор 2023'!N66+'Златибор 2024'!N66+'Златибор 2025'!N66+'Златибор 2026'!N66+'Златибор 2027'!N66</f>
        <v>0</v>
      </c>
      <c r="O66" s="37">
        <f>'Златибор 2018'!O66+'Златибор 2019'!O66+'Златибор 2020'!O66+'Златибор 2021'!O66+'Златибор 2022'!O66+'Златибор 2023'!O66+'Златибор 2024'!O66+'Златибор 2025'!O66+'Златибор 2026'!O66+'Златибор 2027'!O66</f>
        <v>0</v>
      </c>
      <c r="P66" s="153">
        <f t="shared" si="0"/>
        <v>0</v>
      </c>
      <c r="Q66" s="190">
        <f t="shared" si="1"/>
        <v>0</v>
      </c>
      <c r="R66" s="154">
        <f t="shared" si="2"/>
        <v>4720000</v>
      </c>
      <c r="S66" s="155">
        <f t="shared" si="3"/>
        <v>4720000</v>
      </c>
      <c r="T66" s="88"/>
      <c r="U66" s="137"/>
      <c r="V66" s="86"/>
    </row>
    <row r="67" spans="1:22" s="85" customFormat="1" ht="12">
      <c r="A67" s="121">
        <f>'Златибор 2018'!A67</f>
        <v>62</v>
      </c>
      <c r="B67" s="93" t="str">
        <f>'Златибор 2018'!B67</f>
        <v>Набавка ваљка</v>
      </c>
      <c r="C67" s="94" t="str">
        <f>'Златибор 2018'!C67</f>
        <v>ком.</v>
      </c>
      <c r="D67" s="65">
        <f>'Златибор 2018'!D67+'Златибор 2019'!D67+'Златибор 2020'!D67+'Златибор 2021'!D67+'Златибор 2022'!D67+'Златибор 2023'!D67+'Златибор 2024'!D67+'Златибор 2025'!D74+'Златибор 2026'!D67+'Златибор 2027'!D67</f>
        <v>1</v>
      </c>
      <c r="E67" s="63">
        <f>'Златибор 2018'!E67+'Златибор 2019'!E67+'Златибор 2020'!E67+'Златибор 2021'!E67+'Златибор 2022'!E67+'Златибор 2023'!E67+'Златибор 2024'!E67+'Златибор 2025'!E74+'Златибор 2026'!E67+'Златибор 2027'!E67</f>
        <v>85035000</v>
      </c>
      <c r="F67" s="164">
        <f>'Златибор 2018'!F67+'Златибор 2019'!F67+'Златибор 2020'!F67+'Златибор 2021'!F67+'Златибор 2022'!F67+'Златибор 2023'!F67+'Златибор 2024'!F67+'Златибор 2025'!F67+'Златибор 2026'!F67+'Златибор 2027'!F67</f>
        <v>10620000</v>
      </c>
      <c r="G67" s="164">
        <f>'Златибор 2018'!G67+'Златибор 2019'!G67+'Златибор 2020'!G67+'Златибор 2021'!G67+'Златибор 2022'!G67+'Златибор 2023'!G67+'Златибор 2024'!G67+'Златибор 2025'!G67+'Златибор 2026'!G67+'Златибор 2027'!G67</f>
        <v>3186000</v>
      </c>
      <c r="H67" s="164">
        <f>'Златибор 2018'!H67+'Златибор 2019'!H67+'Златибор 2020'!H67+'Златибор 2021'!H67+'Златибор 2022'!H67+'Златибор 2023'!H67+'Златибор 2024'!H67+'Златибор 2025'!H67+'Златибор 2026'!H67+'Златибор 2027'!H67</f>
        <v>1593000</v>
      </c>
      <c r="I67" s="165">
        <f>'Златибор 2018'!I67+'Златибор 2019'!I67+'Златибор 2020'!I67+'Златибор 2021'!I67+'Златибор 2022'!I67+'Златибор 2023'!I67+'Златибор 2024'!I67+'Златибор 2025'!I67+'Златибор 2026'!I67+'Златибор 2027'!I67</f>
        <v>5841000.000000001</v>
      </c>
      <c r="J67" s="65">
        <f>'Златибор 2018'!J67+'Златибор 2019'!J67+'Златибор 2020'!J67+'Златибор 2021'!J67+'Златибор 2022'!J67+'Златибор 2023'!J67+'Златибор 2024'!J67+'Златибор 2025'!J67+'Златибор 2026'!J67+'Златибор 2027'!J67</f>
        <v>0</v>
      </c>
      <c r="K67" s="41"/>
      <c r="L67" s="60">
        <f>'Златибор 2018'!L67+'Златибор 2019'!L67+'Златибор 2020'!L67+'Златибор 2021'!L67+'Златибор 2022'!L67+'Златибор 2023'!L67+'Златибор 2024'!L67+'Златибор 2025'!L67+'Златибор 2026'!L67+'Златибор 2027'!L67</f>
        <v>0</v>
      </c>
      <c r="M67" s="60">
        <f>'Златибор 2018'!M67+'Златибор 2019'!M67+'Златибор 2020'!M67+'Златибор 2021'!M67+'Златибор 2022'!M67+'Златибор 2023'!M67+'Златибор 2024'!M67+'Златибор 2025'!M67+'Златибор 2026'!M67+'Златибор 2027'!M67</f>
        <v>0</v>
      </c>
      <c r="N67" s="36">
        <f>'Златибор 2018'!N67+'Златибор 2019'!N67+'Златибор 2020'!N67+'Златибор 2021'!N67+'Златибор 2022'!N67+'Златибор 2023'!N67+'Златибор 2024'!N67+'Златибор 2025'!N67+'Златибор 2026'!N67+'Златибор 2027'!N67</f>
        <v>0</v>
      </c>
      <c r="O67" s="37">
        <f>'Златибор 2018'!O67+'Златибор 2019'!O67+'Златибор 2020'!O67+'Златибор 2021'!O67+'Златибор 2022'!O67+'Златибор 2023'!O67+'Златибор 2024'!O67+'Златибор 2025'!O67+'Златибор 2026'!O67+'Златибор 2027'!O67</f>
        <v>0</v>
      </c>
      <c r="P67" s="153">
        <f t="shared" si="0"/>
        <v>3186000</v>
      </c>
      <c r="Q67" s="190">
        <f t="shared" si="1"/>
        <v>1593000</v>
      </c>
      <c r="R67" s="154">
        <f t="shared" si="2"/>
        <v>5841000.000000001</v>
      </c>
      <c r="S67" s="155">
        <f t="shared" si="3"/>
        <v>10620000</v>
      </c>
      <c r="T67" s="88"/>
      <c r="U67" s="137"/>
      <c r="V67" s="86"/>
    </row>
    <row r="68" spans="1:22" s="85" customFormat="1" ht="12">
      <c r="A68" s="121">
        <f>'Златибор 2018'!A68</f>
        <v>63</v>
      </c>
      <c r="B68" s="93" t="str">
        <f>'Златибор 2018'!B68</f>
        <v>Изградња и уређење 300 км планинарских и пешачких стаза</v>
      </c>
      <c r="C68" s="94" t="str">
        <f>'Златибор 2018'!C68</f>
        <v>ком.</v>
      </c>
      <c r="D68" s="65">
        <f>'Златибор 2018'!D68+'Златибор 2019'!D68+'Златибор 2020'!D68+'Златибор 2021'!D68+'Златибор 2022'!D68+'Златибор 2023'!D68+'Златибор 2024'!D68+'Златибор 2025'!D75+'Златибор 2026'!D68+'Златибор 2027'!D68</f>
        <v>1</v>
      </c>
      <c r="E68" s="63">
        <f>'Златибор 2018'!E68+'Златибор 2019'!E68+'Златибор 2020'!E68+'Златибор 2021'!E68+'Златибор 2022'!E68+'Златибор 2023'!E68+'Златибор 2024'!E68+'Златибор 2025'!E75+'Златибор 2026'!E68+'Златибор 2027'!E68</f>
        <v>27030000</v>
      </c>
      <c r="F68" s="164">
        <f>'Златибор 2018'!F68+'Златибор 2019'!F68+'Златибор 2020'!F68+'Златибор 2021'!F68+'Златибор 2022'!F68+'Златибор 2023'!F68+'Златибор 2024'!F68+'Златибор 2025'!F68+'Златибор 2026'!F68+'Златибор 2027'!F68</f>
        <v>3000000</v>
      </c>
      <c r="G68" s="164">
        <f>'Златибор 2018'!G68+'Златибор 2019'!G68+'Златибор 2020'!G68+'Златибор 2021'!G68+'Златибор 2022'!G68+'Златибор 2023'!G68+'Златибор 2024'!G68+'Златибор 2025'!G68+'Златибор 2026'!G68+'Златибор 2027'!G68</f>
        <v>900000</v>
      </c>
      <c r="H68" s="164">
        <f>'Златибор 2018'!H68+'Златибор 2019'!H68+'Златибор 2020'!H68+'Златибор 2021'!H68+'Златибор 2022'!H68+'Златибор 2023'!H68+'Златибор 2024'!H68+'Златибор 2025'!H68+'Златибор 2026'!H68+'Златибор 2027'!H68</f>
        <v>300000</v>
      </c>
      <c r="I68" s="165">
        <f>'Златибор 2018'!I68+'Златибор 2019'!I68+'Златибор 2020'!I68+'Златибор 2021'!I68+'Златибор 2022'!I68+'Златибор 2023'!I68+'Златибор 2024'!I68+'Златибор 2025'!I68+'Златибор 2026'!I68+'Златибор 2027'!I68</f>
        <v>1800000</v>
      </c>
      <c r="J68" s="65">
        <f>'Златибор 2018'!J68+'Златибор 2019'!J68+'Златибор 2020'!J68+'Златибор 2021'!J68+'Златибор 2022'!J68+'Златибор 2023'!J68+'Златибор 2024'!J68+'Златибор 2025'!J68+'Златибор 2026'!J68+'Златибор 2027'!J68</f>
        <v>0</v>
      </c>
      <c r="K68" s="41"/>
      <c r="L68" s="60">
        <f>'Златибор 2018'!L68+'Златибор 2019'!L68+'Златибор 2020'!L68+'Златибор 2021'!L68+'Златибор 2022'!L68+'Златибор 2023'!L68+'Златибор 2024'!L68+'Златибор 2025'!L68+'Златибор 2026'!L68+'Златибор 2027'!L68</f>
        <v>0</v>
      </c>
      <c r="M68" s="60">
        <f>'Златибор 2018'!M68+'Златибор 2019'!M68+'Златибор 2020'!M68+'Златибор 2021'!M68+'Златибор 2022'!M68+'Златибор 2023'!M68+'Златибор 2024'!M68+'Златибор 2025'!M68+'Златибор 2026'!M68+'Златибор 2027'!M68</f>
        <v>0</v>
      </c>
      <c r="N68" s="36">
        <f>'Златибор 2018'!N68+'Златибор 2019'!N68+'Златибор 2020'!N68+'Златибор 2021'!N68+'Златибор 2022'!N68+'Златибор 2023'!N68+'Златибор 2024'!N68+'Златибор 2025'!N68+'Златибор 2026'!N68+'Златибор 2027'!N68</f>
        <v>0</v>
      </c>
      <c r="O68" s="37">
        <f>'Златибор 2018'!O68+'Златибор 2019'!O68+'Златибор 2020'!O68+'Златибор 2021'!O68+'Златибор 2022'!O68+'Златибор 2023'!O68+'Златибор 2024'!O68+'Златибор 2025'!O68+'Златибор 2026'!O68+'Златибор 2027'!O68</f>
        <v>0</v>
      </c>
      <c r="P68" s="153">
        <f t="shared" si="0"/>
        <v>900000</v>
      </c>
      <c r="Q68" s="190">
        <f t="shared" si="1"/>
        <v>300000</v>
      </c>
      <c r="R68" s="154">
        <f t="shared" si="2"/>
        <v>1800000</v>
      </c>
      <c r="S68" s="155">
        <f t="shared" si="3"/>
        <v>3000000</v>
      </c>
      <c r="T68" s="88"/>
      <c r="U68" s="137"/>
      <c r="V68" s="86"/>
    </row>
    <row r="69" spans="1:22" s="85" customFormat="1" ht="12">
      <c r="A69" s="121">
        <f>'Златибор 2018'!A69</f>
        <v>64</v>
      </c>
      <c r="B69" s="93" t="str">
        <f>'Златибор 2018'!B69</f>
        <v>Одржавање противпожарних пруга</v>
      </c>
      <c r="C69" s="94" t="str">
        <f>'Златибор 2018'!C69</f>
        <v>км</v>
      </c>
      <c r="D69" s="65">
        <f>'Златибор 2018'!D69+'Златибор 2019'!D69+'Златибор 2020'!D70+'Златибор 2021'!D70+'Златибор 2022'!D70+'Златибор 2023'!D70+'Златибор 2024'!D70+'Златибор 2025'!D76+'Златибор 2026'!D70+'Златибор 2027'!D70</f>
        <v>13.5</v>
      </c>
      <c r="E69" s="63">
        <f>'Златибор 2018'!E69+'Златибор 2019'!E69+'Златибор 2020'!E70+'Златибор 2021'!E70+'Златибор 2022'!E70+'Златибор 2023'!E70+'Златибор 2024'!E70+'Златибор 2025'!E76+'Златибор 2026'!E70+'Златибор 2027'!E70</f>
        <v>7723407.4070999995</v>
      </c>
      <c r="F69" s="164">
        <f>'Златибор 2018'!F69+'Златибор 2019'!F69+'Златибор 2020'!F70+'Златибор 2021'!F70+'Златибор 2022'!F70+'Златибор 2023'!F70+'Златибор 2024'!F70+'Златибор 2025'!F70+'Златибор 2026'!F70+'Златибор 2027'!F70</f>
        <v>1989999.99585</v>
      </c>
      <c r="G69" s="164">
        <f>'Златибор 2018'!G69+'Златибор 2019'!G69+'Златибор 2020'!G70+'Златибор 2021'!G70+'Златибор 2022'!G70+'Златибор 2023'!G70+'Златибор 2024'!G70+'Златибор 2025'!G70+'Златибор 2026'!G70+'Златибор 2027'!G70</f>
        <v>0</v>
      </c>
      <c r="H69" s="164">
        <f>'Златибор 2018'!H69+'Златибор 2019'!H69+'Златибор 2020'!H70+'Златибор 2021'!H70+'Златибор 2022'!H70+'Златибор 2023'!H70+'Златибор 2024'!H70+'Златибор 2025'!H70+'Златибор 2026'!H70+'Златибор 2027'!H70</f>
        <v>0</v>
      </c>
      <c r="I69" s="165">
        <f>'Златибор 2018'!I69+'Златибор 2019'!I69+'Златибор 2020'!I70+'Златибор 2021'!I70+'Златибор 2022'!I70+'Златибор 2023'!I70+'Златибор 2024'!I70+'Златибор 2025'!I70+'Златибор 2026'!I70+'Златибор 2027'!I70</f>
        <v>1989999.99585</v>
      </c>
      <c r="J69" s="65">
        <f>'Златибор 2018'!J69+'Златибор 2019'!J69+'Златибор 2020'!J70+'Златибор 2021'!J70+'Златибор 2022'!J70+'Златибор 2023'!J70+'Златибор 2024'!J70+'Златибор 2025'!J70+'Златибор 2026'!J70+'Златибор 2027'!J70</f>
        <v>0</v>
      </c>
      <c r="K69" s="41"/>
      <c r="L69" s="60">
        <f>'Златибор 2018'!L69+'Златибор 2019'!L69+'Златибор 2020'!L70+'Златибор 2021'!L70+'Златибор 2022'!L70+'Златибор 2023'!L70+'Златибор 2024'!L70+'Златибор 2025'!L70+'Златибор 2026'!L70+'Златибор 2027'!L70</f>
        <v>0</v>
      </c>
      <c r="M69" s="60">
        <f>'Златибор 2018'!M69+'Златибор 2019'!M69+'Златибор 2020'!M70+'Златибор 2021'!M70+'Златибор 2022'!M70+'Златибор 2023'!M70+'Златибор 2024'!M70+'Златибор 2025'!M70+'Златибор 2026'!M70+'Златибор 2027'!M70</f>
        <v>0</v>
      </c>
      <c r="N69" s="36">
        <f>'Златибор 2018'!N69+'Златибор 2019'!N69+'Златибор 2020'!N70+'Златибор 2021'!N70+'Златибор 2022'!N70+'Златибор 2023'!N70+'Златибор 2024'!N70+'Златибор 2025'!N70+'Златибор 2026'!N70+'Златибор 2027'!N70</f>
        <v>0</v>
      </c>
      <c r="O69" s="37">
        <f>'Златибор 2018'!O69+'Златибор 2019'!O69+'Златибор 2020'!O70+'Златибор 2021'!O70+'Златибор 2022'!O70+'Златибор 2023'!O70+'Златибор 2024'!O70+'Златибор 2025'!O70+'Златибор 2026'!O70+'Златибор 2027'!O70</f>
        <v>0</v>
      </c>
      <c r="P69" s="153">
        <f>G69+M69</f>
        <v>0</v>
      </c>
      <c r="Q69" s="190">
        <f>H69+N69</f>
        <v>0</v>
      </c>
      <c r="R69" s="154">
        <f>O69+I69</f>
        <v>1989999.99585</v>
      </c>
      <c r="S69" s="155">
        <f>L69+F69</f>
        <v>1989999.99585</v>
      </c>
      <c r="T69" s="88"/>
      <c r="U69" s="137"/>
      <c r="V69" s="86"/>
    </row>
    <row r="70" spans="1:22" s="85" customFormat="1" ht="12">
      <c r="A70" s="121">
        <f>'Златибор 2018'!A70</f>
        <v>65</v>
      </c>
      <c r="B70" s="93" t="str">
        <f>'Златибор 2018'!B70</f>
        <v>Опремање службених просторија</v>
      </c>
      <c r="C70" s="94" t="str">
        <f>'Златибор 2018'!C70</f>
        <v>ком.</v>
      </c>
      <c r="D70" s="65">
        <f>'Златибор 2018'!D70+'Златибор 2019'!D70+'Златибор 2020'!D70+'Златибор 2021'!D70+'Златибор 2022'!D70+'Златибор 2023'!D70+'Златибор 2024'!D70+'Златибор 2025'!D76+'Златибор 2026'!D70+'Златибор 2027'!D70</f>
        <v>1</v>
      </c>
      <c r="E70" s="63">
        <f>'Златибор 2018'!E70+'Златибор 2019'!E70+'Златибор 2020'!E70+'Златибор 2021'!E70+'Златибор 2022'!E70+'Златибор 2023'!E70+'Златибор 2024'!E70+'Златибор 2025'!E76+'Златибор 2026'!E70+'Златибор 2027'!E70</f>
        <v>10276000</v>
      </c>
      <c r="F70" s="164">
        <f>'Златибор 2018'!F70+'Златибор 2019'!F70+'Златибор 2020'!F70+'Златибор 2021'!F70+'Златибор 2022'!F70+'Златибор 2023'!F70+'Златибор 2024'!F70+'Златибор 2025'!F70+'Златибор 2026'!F70+'Златибор 2027'!F70</f>
        <v>1400000</v>
      </c>
      <c r="G70" s="164">
        <f>'Златибор 2018'!G70+'Златибор 2019'!G70+'Златибор 2020'!G70+'Златибор 2021'!G70+'Златибор 2022'!G70+'Златибор 2023'!G70+'Златибор 2024'!G70+'Златибор 2025'!G70+'Златибор 2026'!G70+'Златибор 2027'!G70</f>
        <v>0</v>
      </c>
      <c r="H70" s="164">
        <f>'Златибор 2018'!H70+'Златибор 2019'!H70+'Златибор 2020'!H70+'Златибор 2021'!H70+'Златибор 2022'!H70+'Златибор 2023'!H70+'Златибор 2024'!H70+'Златибор 2025'!H70+'Златибор 2026'!H70+'Златибор 2027'!H70</f>
        <v>0</v>
      </c>
      <c r="I70" s="165">
        <f>'Златибор 2018'!I70+'Златибор 2019'!I70+'Златибор 2020'!I70+'Златибор 2021'!I70+'Златибор 2022'!I70+'Златибор 2023'!I70+'Златибор 2024'!I70+'Златибор 2025'!I70+'Златибор 2026'!I70+'Златибор 2027'!I70</f>
        <v>1400000</v>
      </c>
      <c r="J70" s="65">
        <f>'Златибор 2018'!J70+'Златибор 2019'!J70+'Златибор 2020'!J70+'Златибор 2021'!J70+'Златибор 2022'!J70+'Златибор 2023'!J70+'Златибор 2024'!J70+'Златибор 2025'!J70+'Златибор 2026'!J70+'Златибор 2027'!J70</f>
        <v>0</v>
      </c>
      <c r="K70" s="41"/>
      <c r="L70" s="60">
        <f>'Златибор 2018'!L70+'Златибор 2019'!L70+'Златибор 2020'!L70+'Златибор 2021'!L70+'Златибор 2022'!L70+'Златибор 2023'!L70+'Златибор 2024'!L70+'Златибор 2025'!L70+'Златибор 2026'!L70+'Златибор 2027'!L70</f>
        <v>0</v>
      </c>
      <c r="M70" s="60">
        <f>'Златибор 2018'!M70+'Златибор 2019'!M70+'Златибор 2020'!M70+'Златибор 2021'!M70+'Златибор 2022'!M70+'Златибор 2023'!M70+'Златибор 2024'!M70+'Златибор 2025'!M70+'Златибор 2026'!M70+'Златибор 2027'!M70</f>
        <v>0</v>
      </c>
      <c r="N70" s="36">
        <f>'Златибор 2018'!N70+'Златибор 2019'!N70+'Златибор 2020'!N70+'Златибор 2021'!N70+'Златибор 2022'!N70+'Златибор 2023'!N70+'Златибор 2024'!N70+'Златибор 2025'!N70+'Златибор 2026'!N70+'Златибор 2027'!N70</f>
        <v>0</v>
      </c>
      <c r="O70" s="37">
        <f>'Златибор 2018'!O70+'Златибор 2019'!O70+'Златибор 2020'!O70+'Златибор 2021'!O70+'Златибор 2022'!O70+'Златибор 2023'!O70+'Златибор 2024'!O70+'Златибор 2025'!O70+'Златибор 2026'!O70+'Златибор 2027'!O70</f>
        <v>0</v>
      </c>
      <c r="P70" s="153">
        <f t="shared" si="0"/>
        <v>0</v>
      </c>
      <c r="Q70" s="190">
        <f t="shared" si="1"/>
        <v>0</v>
      </c>
      <c r="R70" s="154">
        <f t="shared" si="2"/>
        <v>1400000</v>
      </c>
      <c r="S70" s="155">
        <f t="shared" si="3"/>
        <v>1400000</v>
      </c>
      <c r="T70" s="88"/>
      <c r="U70" s="137"/>
      <c r="V70" s="86"/>
    </row>
    <row r="71" spans="1:22" s="85" customFormat="1" ht="12">
      <c r="A71" s="121">
        <f>'Златибор 2018'!A71</f>
        <v>66</v>
      </c>
      <c r="B71" s="93" t="str">
        <f>'Златибор 2018'!B71</f>
        <v>Набавка фото клопки</v>
      </c>
      <c r="C71" s="94" t="str">
        <f>'Златибор 2018'!C71</f>
        <v>ком.</v>
      </c>
      <c r="D71" s="65">
        <f>'Златибор 2018'!D71+'Златибор 2019'!D71+'Златибор 2020'!D71+'Златибор 2021'!D71+'Златибор 2022'!D71+'Златибор 2023'!D71+'Златибор 2024'!D71+'Златибор 2025'!D77+'Златибор 2026'!D71+'Златибор 2027'!D71</f>
        <v>10</v>
      </c>
      <c r="E71" s="63">
        <f>'Златибор 2018'!E71+'Златибор 2019'!E71+'Златибор 2020'!E71+'Златибор 2021'!E71+'Златибор 2022'!E71+'Златибор 2023'!E71+'Златибор 2024'!E71+'Златибор 2025'!E77+'Златибор 2026'!E71+'Златибор 2027'!E71</f>
        <v>1950000</v>
      </c>
      <c r="F71" s="164">
        <f>'Златибор 2018'!F71+'Златибор 2019'!F71+'Златибор 2020'!F71+'Златибор 2021'!F71+'Златибор 2022'!F71+'Златибор 2023'!F71+'Златибор 2024'!F71+'Златибор 2025'!F71+'Златибор 2026'!F71+'Златибор 2027'!F71</f>
        <v>500000</v>
      </c>
      <c r="G71" s="164">
        <f>'Златибор 2018'!G71+'Златибор 2019'!G71+'Златибор 2020'!G71+'Златибор 2021'!G71+'Златибор 2022'!G71+'Златибор 2023'!G71+'Златибор 2024'!G71+'Златибор 2025'!G71+'Златибор 2026'!G71+'Златибор 2027'!G71</f>
        <v>150000</v>
      </c>
      <c r="H71" s="164">
        <f>'Златибор 2018'!H71+'Златибор 2019'!H71+'Златибор 2020'!H71+'Златибор 2021'!H71+'Златибор 2022'!H71+'Златибор 2023'!H71+'Златибор 2024'!H71+'Златибор 2025'!H71+'Златибор 2026'!H71+'Златибор 2027'!H71</f>
        <v>62500</v>
      </c>
      <c r="I71" s="165">
        <f>'Златибор 2018'!I71+'Златибор 2019'!I71+'Златибор 2020'!I71+'Златибор 2021'!I71+'Златибор 2022'!I71+'Златибор 2023'!I71+'Златибор 2024'!I71+'Златибор 2025'!I71+'Златибор 2026'!I71+'Златибор 2027'!I71</f>
        <v>287500</v>
      </c>
      <c r="J71" s="65">
        <f>'Златибор 2018'!J71+'Златибор 2019'!J71+'Златибор 2020'!J71+'Златибор 2021'!J71+'Златибор 2022'!J71+'Златибор 2023'!J71+'Златибор 2024'!J71+'Златибор 2025'!J71+'Златибор 2026'!J71+'Златибор 2027'!J71</f>
        <v>0</v>
      </c>
      <c r="K71" s="41"/>
      <c r="L71" s="60">
        <f>'Златибор 2018'!L71+'Златибор 2019'!L71+'Златибор 2020'!L71+'Златибор 2021'!L71+'Златибор 2022'!L71+'Златибор 2023'!L71+'Златибор 2024'!L71+'Златибор 2025'!L71+'Златибор 2026'!L71+'Златибор 2027'!L71</f>
        <v>0</v>
      </c>
      <c r="M71" s="60">
        <f>'Златибор 2018'!M71+'Златибор 2019'!M71+'Златибор 2020'!M71+'Златибор 2021'!M71+'Златибор 2022'!M71+'Златибор 2023'!M71+'Златибор 2024'!M71+'Златибор 2025'!M71+'Златибор 2026'!M71+'Златибор 2027'!M71</f>
        <v>0</v>
      </c>
      <c r="N71" s="36">
        <f>'Златибор 2018'!N71+'Златибор 2019'!N71+'Златибор 2020'!N71+'Златибор 2021'!N71+'Златибор 2022'!N71+'Златибор 2023'!N71+'Златибор 2024'!N71+'Златибор 2025'!N71+'Златибор 2026'!N71+'Златибор 2027'!N71</f>
        <v>0</v>
      </c>
      <c r="O71" s="37">
        <f>'Златибор 2018'!O71+'Златибор 2019'!O71+'Златибор 2020'!O71+'Златибор 2021'!O71+'Златибор 2022'!O71+'Златибор 2023'!O71+'Златибор 2024'!O71+'Златибор 2025'!O71+'Златибор 2026'!O71+'Златибор 2027'!O71</f>
        <v>0</v>
      </c>
      <c r="P71" s="153">
        <f t="shared" si="0"/>
        <v>150000</v>
      </c>
      <c r="Q71" s="190">
        <f t="shared" si="1"/>
        <v>62500</v>
      </c>
      <c r="R71" s="154">
        <f t="shared" si="2"/>
        <v>287500</v>
      </c>
      <c r="S71" s="155">
        <f t="shared" si="3"/>
        <v>500000</v>
      </c>
      <c r="T71" s="88"/>
      <c r="U71" s="137"/>
      <c r="V71" s="86"/>
    </row>
    <row r="72" spans="1:22" s="85" customFormat="1" ht="12">
      <c r="A72" s="121">
        <f>'Златибор 2018'!A72</f>
        <v>67</v>
      </c>
      <c r="B72" s="93" t="str">
        <f>'Златибор 2018'!B72</f>
        <v>Регистрација возила</v>
      </c>
      <c r="C72" s="94" t="str">
        <f>'Златибор 2018'!C72</f>
        <v>ком.</v>
      </c>
      <c r="D72" s="65">
        <f>'Златибор 2018'!D72+'Златибор 2019'!D72+'Златибор 2020'!D72+'Златибор 2021'!D72+'Златибор 2022'!D72+'Златибор 2023'!D72+'Златибор 2024'!D72+'Златибор 2025'!D78+'Златибор 2026'!D72+'Златибор 2027'!D72</f>
        <v>58</v>
      </c>
      <c r="E72" s="63">
        <f>'Златибор 2018'!E72+'Златибор 2019'!E72+'Златибор 2020'!E72+'Златибор 2021'!E72+'Златибор 2022'!E72+'Златибор 2023'!E72+'Златибор 2024'!E72+'Златибор 2025'!E78+'Златибор 2026'!E72+'Златибор 2027'!E72</f>
        <v>1770000</v>
      </c>
      <c r="F72" s="164">
        <f>'Златибор 2018'!F72+'Златибор 2019'!F72+'Златибор 2020'!F72+'Златибор 2021'!F72+'Златибор 2022'!F72+'Златибор 2023'!F72+'Златибор 2024'!F72+'Златибор 2025'!F72+'Златибор 2026'!F72+'Златибор 2027'!F72</f>
        <v>1950000</v>
      </c>
      <c r="G72" s="164">
        <f>'Златибор 2018'!G72+'Златибор 2019'!G72+'Златибор 2020'!G72+'Златибор 2021'!G72+'Златибор 2022'!G72+'Златибор 2023'!G72+'Златибор 2024'!G72+'Златибор 2025'!G72+'Златибор 2026'!G72+'Златибор 2027'!G72</f>
        <v>585000</v>
      </c>
      <c r="H72" s="164">
        <f>'Златибор 2018'!H72+'Златибор 2019'!H72+'Златибор 2020'!H72+'Златибор 2021'!H72+'Златибор 2022'!H72+'Златибор 2023'!H72+'Златибор 2024'!H72+'Златибор 2025'!H72+'Златибор 2026'!H72+'Златибор 2027'!H72</f>
        <v>285000</v>
      </c>
      <c r="I72" s="165">
        <f>'Златибор 2018'!I72+'Златибор 2019'!I72+'Златибор 2020'!I72+'Златибор 2021'!I72+'Златибор 2022'!I72+'Златибор 2023'!I72+'Златибор 2024'!I72+'Златибор 2025'!I72+'Златибор 2026'!I72+'Златибор 2027'!I72</f>
        <v>1080000</v>
      </c>
      <c r="J72" s="65">
        <f>'Златибор 2018'!J72+'Златибор 2019'!J72+'Златибор 2020'!J72+'Златибор 2021'!J72+'Златибор 2022'!J72+'Златибор 2023'!J72+'Златибор 2024'!J72+'Златибор 2025'!J72+'Златибор 2026'!J72+'Златибор 2027'!J72</f>
        <v>9</v>
      </c>
      <c r="K72" s="41"/>
      <c r="L72" s="60">
        <f>'Златибор 2018'!L72+'Златибор 2019'!L72+'Златибор 2020'!L72+'Златибор 2021'!L72+'Златибор 2022'!L72+'Златибор 2023'!L72+'Златибор 2024'!L72+'Златибор 2025'!L72+'Златибор 2026'!L72+'Златибор 2027'!L72</f>
        <v>270000</v>
      </c>
      <c r="M72" s="60">
        <f>'Златибор 2018'!M72+'Златибор 2019'!M72+'Златибор 2020'!M72+'Златибор 2021'!M72+'Златибор 2022'!M72+'Златибор 2023'!M72+'Златибор 2024'!M72+'Златибор 2025'!M72+'Златибор 2026'!M72+'Златибор 2027'!M72</f>
        <v>81000</v>
      </c>
      <c r="N72" s="36">
        <f>'Златибор 2018'!N72+'Златибор 2019'!N72+'Златибор 2020'!N72+'Златибор 2021'!N72+'Златибор 2022'!N72+'Златибор 2023'!N72+'Златибор 2024'!N72+'Златибор 2025'!N72+'Златибор 2026'!N72+'Златибор 2027'!N72</f>
        <v>40500</v>
      </c>
      <c r="O72" s="37">
        <f>'Златибор 2018'!O72+'Златибор 2019'!O72+'Златибор 2020'!O72+'Златибор 2021'!O72+'Златибор 2022'!O72+'Златибор 2023'!O72+'Златибор 2024'!O72+'Златибор 2025'!O72+'Златибор 2026'!O72+'Златибор 2027'!O72</f>
        <v>148500</v>
      </c>
      <c r="P72" s="153">
        <f aca="true" t="shared" si="4" ref="P72:P93">G72+M72</f>
        <v>666000</v>
      </c>
      <c r="Q72" s="190">
        <f t="shared" si="1"/>
        <v>325500</v>
      </c>
      <c r="R72" s="154">
        <f aca="true" t="shared" si="5" ref="R72:R93">O72+I72</f>
        <v>1228500</v>
      </c>
      <c r="S72" s="155">
        <f aca="true" t="shared" si="6" ref="S72:S93">L72+F72</f>
        <v>2220000</v>
      </c>
      <c r="T72" s="88"/>
      <c r="U72" s="137"/>
      <c r="V72" s="86"/>
    </row>
    <row r="73" spans="1:22" s="85" customFormat="1" ht="12">
      <c r="A73" s="121">
        <f>'Златибор 2018'!A73</f>
        <v>68</v>
      </c>
      <c r="B73" s="93" t="str">
        <f>'Златибор 2018'!B73</f>
        <v>Набавка лаптоп рачунара</v>
      </c>
      <c r="C73" s="94" t="str">
        <f>'Златибор 2018'!C73</f>
        <v>ком.</v>
      </c>
      <c r="D73" s="65">
        <f>'Златибор 2018'!D73+'Златибор 2019'!D73+'Златибор 2020'!D73+'Златибор 2021'!D73+'Златибор 2022'!D73+'Златибор 2023'!D73+'Златибор 2024'!D73+'Златибор 2025'!D79+'Златибор 2026'!D73+'Златибор 2027'!D73</f>
        <v>2</v>
      </c>
      <c r="E73" s="63">
        <f>'Златибор 2018'!E73+'Златибор 2019'!E73+'Златибор 2020'!E73+'Златибор 2021'!E73+'Златибор 2022'!E73+'Златибор 2023'!E73+'Златибор 2024'!E73+'Златибор 2025'!E79+'Златибор 2026'!E73+'Златибор 2027'!E73</f>
        <v>480000</v>
      </c>
      <c r="F73" s="164">
        <f>'Златибор 2018'!F73+'Златибор 2019'!F73+'Златибор 2020'!F73+'Златибор 2021'!F73+'Златибор 2022'!F73+'Златибор 2023'!F73+'Златибор 2024'!F73+'Златибор 2025'!F73+'Златибор 2026'!F73+'Златибор 2027'!F73</f>
        <v>100000</v>
      </c>
      <c r="G73" s="164">
        <f>'Златибор 2018'!G73+'Златибор 2019'!G73+'Златибор 2020'!G73+'Златибор 2021'!G73+'Златибор 2022'!G73+'Златибор 2023'!G73+'Златибор 2024'!G73+'Златибор 2025'!G73+'Златибор 2026'!G73+'Златибор 2027'!G73</f>
        <v>30000</v>
      </c>
      <c r="H73" s="164">
        <f>'Златибор 2018'!H73+'Златибор 2019'!H73+'Златибор 2020'!H73+'Златибор 2021'!H73+'Златибор 2022'!H73+'Златибор 2023'!H73+'Златибор 2024'!H73+'Златибор 2025'!H73+'Златибор 2026'!H73+'Златибор 2027'!H73</f>
        <v>10000</v>
      </c>
      <c r="I73" s="165">
        <f>'Златибор 2018'!I73+'Златибор 2019'!I73+'Златибор 2020'!I73+'Златибор 2021'!I73+'Златибор 2022'!I73+'Златибор 2023'!I73+'Златибор 2024'!I73+'Златибор 2025'!I73+'Златибор 2026'!I73+'Златибор 2027'!I73</f>
        <v>60000</v>
      </c>
      <c r="J73" s="65">
        <f>'Златибор 2018'!J73+'Златибор 2019'!J73+'Златибор 2020'!J73+'Златибор 2021'!J73+'Златибор 2022'!J73+'Златибор 2023'!J73+'Златибор 2024'!J73+'Златибор 2025'!J73+'Златибор 2026'!J73+'Златибор 2027'!J73</f>
        <v>0</v>
      </c>
      <c r="K73" s="41"/>
      <c r="L73" s="60">
        <f>'Златибор 2018'!L73+'Златибор 2019'!L73+'Златибор 2020'!L73+'Златибор 2021'!L73+'Златибор 2022'!L73+'Златибор 2023'!L73+'Златибор 2024'!L73+'Златибор 2025'!L73+'Златибор 2026'!L73+'Златибор 2027'!L73</f>
        <v>0</v>
      </c>
      <c r="M73" s="60">
        <f>'Златибор 2018'!M73+'Златибор 2019'!M73+'Златибор 2020'!M73+'Златибор 2021'!M73+'Златибор 2022'!M73+'Златибор 2023'!M73+'Златибор 2024'!M73+'Златибор 2025'!M73+'Златибор 2026'!M73+'Златибор 2027'!M73</f>
        <v>0</v>
      </c>
      <c r="N73" s="36">
        <f>'Златибор 2018'!N73+'Златибор 2019'!N73+'Златибор 2020'!N73+'Златибор 2021'!N73+'Златибор 2022'!N73+'Златибор 2023'!N73+'Златибор 2024'!N73+'Златибор 2025'!N73+'Златибор 2026'!N73+'Златибор 2027'!N73</f>
        <v>0</v>
      </c>
      <c r="O73" s="37">
        <f>'Златибор 2018'!O73+'Златибор 2019'!O73+'Златибор 2020'!O73+'Златибор 2021'!O73+'Златибор 2022'!O73+'Златибор 2023'!O73+'Златибор 2024'!O73+'Златибор 2025'!O73+'Златибор 2026'!O73+'Златибор 2027'!O73</f>
        <v>0</v>
      </c>
      <c r="P73" s="153">
        <f t="shared" si="4"/>
        <v>30000</v>
      </c>
      <c r="Q73" s="190">
        <f aca="true" t="shared" si="7" ref="Q73:Q93">H73+N73</f>
        <v>10000</v>
      </c>
      <c r="R73" s="154">
        <f t="shared" si="5"/>
        <v>60000</v>
      </c>
      <c r="S73" s="155">
        <f t="shared" si="6"/>
        <v>100000</v>
      </c>
      <c r="T73" s="88"/>
      <c r="U73" s="137"/>
      <c r="V73" s="86"/>
    </row>
    <row r="74" spans="1:22" s="85" customFormat="1" ht="12">
      <c r="A74" s="121">
        <f>'Златибор 2018'!A74</f>
        <v>69</v>
      </c>
      <c r="B74" s="93" t="str">
        <f>'Златибор 2018'!B74</f>
        <v>Набавка пројектора са сталком и платном</v>
      </c>
      <c r="C74" s="94" t="str">
        <f>'Златибор 2018'!C74</f>
        <v>ком.</v>
      </c>
      <c r="D74" s="65">
        <f>'Златибор 2018'!D74+'Златибор 2019'!D74+'Златибор 2020'!D74+'Златибор 2021'!D74+'Златибор 2022'!D74+'Златибор 2023'!D74+'Златибор 2024'!D74+'Златибор 2025'!D80+'Златибор 2026'!D74+'Златибор 2027'!D74</f>
        <v>1</v>
      </c>
      <c r="E74" s="63">
        <f>'Златибор 2018'!E74+'Златибор 2019'!E74+'Златибор 2020'!E74+'Златибор 2021'!E74+'Златибор 2022'!E74+'Златибор 2023'!E74+'Златибор 2024'!E74+'Златибор 2025'!E80+'Златибор 2026'!E74+'Златибор 2027'!E74</f>
        <v>675000</v>
      </c>
      <c r="F74" s="164">
        <f>'Златибор 2018'!F74+'Златибор 2019'!F74+'Златибор 2020'!F74+'Златибор 2021'!F74+'Златибор 2022'!F74+'Златибор 2023'!F74+'Златибор 2024'!F74+'Златибор 2025'!F74+'Златибор 2026'!F74+'Златибор 2027'!F74</f>
        <v>75000</v>
      </c>
      <c r="G74" s="164">
        <f>'Златибор 2018'!G74+'Златибор 2019'!G74+'Златибор 2020'!G74+'Златибор 2021'!G74+'Златибор 2022'!G74+'Златибор 2023'!G74+'Златибор 2024'!G74+'Златибор 2025'!G74+'Златибор 2026'!G74+'Златибор 2027'!G74</f>
        <v>22500</v>
      </c>
      <c r="H74" s="164">
        <f>'Златибор 2018'!H74+'Златибор 2019'!H74+'Златибор 2020'!H74+'Златибор 2021'!H74+'Златибор 2022'!H74+'Златибор 2023'!H74+'Златибор 2024'!H74+'Златибор 2025'!H74+'Златибор 2026'!H74+'Златибор 2027'!H74</f>
        <v>11250</v>
      </c>
      <c r="I74" s="165">
        <f>'Златибор 2018'!I74+'Златибор 2019'!I74+'Златибор 2020'!I74+'Златибор 2021'!I74+'Златибор 2022'!I74+'Златибор 2023'!I74+'Златибор 2024'!I74+'Златибор 2025'!I74+'Златибор 2026'!I74+'Златибор 2027'!I74</f>
        <v>41250</v>
      </c>
      <c r="J74" s="65">
        <f>'Златибор 2018'!J74+'Златибор 2019'!J74+'Златибор 2020'!J74+'Златибор 2021'!J74+'Златибор 2022'!J74+'Златибор 2023'!J74+'Златибор 2024'!J74+'Златибор 2025'!J74+'Златибор 2026'!J74+'Златибор 2027'!J74</f>
        <v>0</v>
      </c>
      <c r="K74" s="41"/>
      <c r="L74" s="60">
        <f>'Златибор 2018'!L74+'Златибор 2019'!L74+'Златибор 2020'!L74+'Златибор 2021'!L74+'Златибор 2022'!L74+'Златибор 2023'!L74+'Златибор 2024'!L74+'Златибор 2025'!L74+'Златибор 2026'!L74+'Златибор 2027'!L74</f>
        <v>0</v>
      </c>
      <c r="M74" s="60">
        <f>'Златибор 2018'!M74+'Златибор 2019'!M74+'Златибор 2020'!M74+'Златибор 2021'!M74+'Златибор 2022'!M74+'Златибор 2023'!M74+'Златибор 2024'!M74+'Златибор 2025'!M74+'Златибор 2026'!M74+'Златибор 2027'!M74</f>
        <v>0</v>
      </c>
      <c r="N74" s="36">
        <f>'Златибор 2018'!N74+'Златибор 2019'!N74+'Златибор 2020'!N74+'Златибор 2021'!N74+'Златибор 2022'!N74+'Златибор 2023'!N74+'Златибор 2024'!N74+'Златибор 2025'!N74+'Златибор 2026'!N74+'Златибор 2027'!N74</f>
        <v>0</v>
      </c>
      <c r="O74" s="37">
        <f>'Златибор 2018'!O74+'Златибор 2019'!O74+'Златибор 2020'!O74+'Златибор 2021'!O74+'Златибор 2022'!O74+'Златибор 2023'!O74+'Златибор 2024'!O74+'Златибор 2025'!O74+'Златибор 2026'!O74+'Златибор 2027'!O74</f>
        <v>0</v>
      </c>
      <c r="P74" s="153">
        <f t="shared" si="4"/>
        <v>22500</v>
      </c>
      <c r="Q74" s="190">
        <f t="shared" si="7"/>
        <v>11250</v>
      </c>
      <c r="R74" s="154">
        <f t="shared" si="5"/>
        <v>41250</v>
      </c>
      <c r="S74" s="155">
        <f t="shared" si="6"/>
        <v>75000</v>
      </c>
      <c r="T74" s="88"/>
      <c r="U74" s="137"/>
      <c r="V74" s="86"/>
    </row>
    <row r="75" spans="1:22" s="85" customFormat="1" ht="12">
      <c r="A75" s="121">
        <f>'Златибор 2018'!A75</f>
        <v>70</v>
      </c>
      <c r="B75" s="93" t="str">
        <f>'Златибор 2018'!B75</f>
        <v>Набавка контејнера</v>
      </c>
      <c r="C75" s="94" t="str">
        <f>'Златибор 2018'!C75</f>
        <v>ком.</v>
      </c>
      <c r="D75" s="65">
        <f>'Златибор 2018'!D75+'Златибор 2019'!D75+'Златибор 2020'!D75+'Златибор 2021'!D75+'Златибор 2022'!D75+'Златибор 2023'!D75+'Златибор 2024'!D75+'Златибор 2025'!D81+'Златибор 2026'!D75+'Златибор 2027'!D75</f>
        <v>4</v>
      </c>
      <c r="E75" s="63">
        <f>'Златибор 2018'!E75+'Златибор 2019'!E75+'Златибор 2020'!E75+'Златибор 2021'!E75+'Златибор 2022'!E75+'Златибор 2023'!E75+'Златибор 2024'!E75+'Златибор 2025'!E81+'Златибор 2026'!E75+'Златибор 2027'!E75</f>
        <v>420000</v>
      </c>
      <c r="F75" s="164">
        <f>'Златибор 2018'!F75+'Златибор 2019'!F75+'Златибор 2020'!F75+'Златибор 2021'!F75+'Златибор 2022'!F75+'Златибор 2023'!F75+'Златибор 2024'!F75+'Златибор 2025'!F75+'Златибор 2026'!F75+'Златибор 2027'!F75</f>
        <v>120000</v>
      </c>
      <c r="G75" s="164">
        <f>'Златибор 2018'!G75+'Златибор 2019'!G75+'Златибор 2020'!G75+'Златибор 2021'!G75+'Златибор 2022'!G75+'Златибор 2023'!G75+'Златибор 2024'!G75+'Златибор 2025'!G75+'Златибор 2026'!G75+'Златибор 2027'!G75</f>
        <v>36000</v>
      </c>
      <c r="H75" s="164">
        <f>'Златибор 2018'!H75+'Златибор 2019'!H75+'Златибор 2020'!H75+'Златибор 2021'!H75+'Златибор 2022'!H75+'Златибор 2023'!H75+'Златибор 2024'!H75+'Златибор 2025'!H75+'Златибор 2026'!H75+'Златибор 2027'!H75</f>
        <v>15000</v>
      </c>
      <c r="I75" s="165">
        <f>'Златибор 2018'!I75+'Златибор 2019'!I75+'Златибор 2020'!I75+'Златибор 2021'!I75+'Златибор 2022'!I75+'Златибор 2023'!I75+'Златибор 2024'!I75+'Златибор 2025'!I75+'Златибор 2026'!I75+'Златибор 2027'!I75</f>
        <v>69000</v>
      </c>
      <c r="J75" s="65">
        <f>'Златибор 2018'!J75+'Златибор 2019'!J75+'Златибор 2020'!J75+'Златибор 2021'!J75+'Златибор 2022'!J75+'Златибор 2023'!J75+'Златибор 2024'!J75+'Златибор 2025'!J75+'Златибор 2026'!J75+'Златибор 2027'!J75</f>
        <v>0</v>
      </c>
      <c r="K75" s="41"/>
      <c r="L75" s="60">
        <f>'Златибор 2018'!L75+'Златибор 2019'!L75+'Златибор 2020'!L75+'Златибор 2021'!L75+'Златибор 2022'!L75+'Златибор 2023'!L75+'Златибор 2024'!L75+'Златибор 2025'!L75+'Златибор 2026'!L75+'Златибор 2027'!L75</f>
        <v>0</v>
      </c>
      <c r="M75" s="60">
        <f>'Златибор 2018'!M75+'Златибор 2019'!M75+'Златибор 2020'!M75+'Златибор 2021'!M75+'Златибор 2022'!M75+'Златибор 2023'!M75+'Златибор 2024'!M75+'Златибор 2025'!M75+'Златибор 2026'!M75+'Златибор 2027'!M75</f>
        <v>0</v>
      </c>
      <c r="N75" s="36">
        <f>'Златибор 2018'!N75+'Златибор 2019'!N75+'Златибор 2020'!N75+'Златибор 2021'!N75+'Златибор 2022'!N75+'Златибор 2023'!N75+'Златибор 2024'!N75+'Златибор 2025'!N75+'Златибор 2026'!N75+'Златибор 2027'!N75</f>
        <v>0</v>
      </c>
      <c r="O75" s="37">
        <f>'Златибор 2018'!O75+'Златибор 2019'!O75+'Златибор 2020'!O75+'Златибор 2021'!O75+'Златибор 2022'!O75+'Златибор 2023'!O75+'Златибор 2024'!O75+'Златибор 2025'!O75+'Златибор 2026'!O75+'Златибор 2027'!O75</f>
        <v>0</v>
      </c>
      <c r="P75" s="153">
        <f t="shared" si="4"/>
        <v>36000</v>
      </c>
      <c r="Q75" s="190">
        <f t="shared" si="7"/>
        <v>15000</v>
      </c>
      <c r="R75" s="154">
        <f t="shared" si="5"/>
        <v>69000</v>
      </c>
      <c r="S75" s="155">
        <f t="shared" si="6"/>
        <v>120000</v>
      </c>
      <c r="T75" s="88"/>
      <c r="U75" s="137"/>
      <c r="V75" s="86"/>
    </row>
    <row r="76" spans="1:22" s="85" customFormat="1" ht="12">
      <c r="A76" s="121">
        <f>'Златибор 2018'!A76</f>
        <v>71</v>
      </c>
      <c r="B76" s="93" t="str">
        <f>'Златибор 2018'!B76</f>
        <v>Набавка дрона</v>
      </c>
      <c r="C76" s="94" t="str">
        <f>'Златибор 2018'!C76</f>
        <v>ком.</v>
      </c>
      <c r="D76" s="65">
        <f>'Златибор 2018'!D76+'Златибор 2019'!D76+'Златибор 2020'!D76+'Златибор 2021'!D76+'Златибор 2022'!D76+'Златибор 2023'!D76+'Златибор 2024'!D76+'Златибор 2025'!D82+'Златибор 2026'!D76+'Златибор 2027'!D76</f>
        <v>1</v>
      </c>
      <c r="E76" s="63">
        <f>'Златибор 2018'!E76+'Златибор 2019'!E76+'Златибор 2020'!E76+'Златибор 2021'!E76+'Златибор 2022'!E76+'Златибор 2023'!E76+'Златибор 2024'!E76+'Златибор 2025'!E82+'Златибор 2026'!E76+'Златибор 2027'!E76</f>
        <v>992500</v>
      </c>
      <c r="F76" s="164">
        <f>'Златибор 2018'!F76+'Златибор 2019'!F76+'Златибор 2020'!F76+'Златибор 2021'!F76+'Златибор 2022'!F76+'Златибор 2023'!F76+'Златибор 2024'!F76+'Златибор 2025'!F76+'Златибор 2026'!F76+'Златибор 2027'!F76</f>
        <v>100000</v>
      </c>
      <c r="G76" s="164">
        <f>'Златибор 2018'!G76+'Златибор 2019'!G76+'Златибор 2020'!G76+'Златибор 2021'!G76+'Златибор 2022'!G76+'Златибор 2023'!G76+'Златибор 2024'!G76+'Златибор 2025'!G76+'Златибор 2026'!G76+'Златибор 2027'!G76</f>
        <v>30000</v>
      </c>
      <c r="H76" s="164">
        <f>'Златибор 2018'!H76+'Златибор 2019'!H76+'Златибор 2020'!H76+'Златибор 2021'!H76+'Златибор 2022'!H76+'Златибор 2023'!H76+'Златибор 2024'!H76+'Златибор 2025'!H76+'Златибор 2026'!H76+'Златибор 2027'!H76</f>
        <v>15000</v>
      </c>
      <c r="I76" s="165">
        <f>'Златибор 2018'!I76+'Златибор 2019'!I76+'Златибор 2020'!I76+'Златибор 2021'!I76+'Златибор 2022'!I76+'Златибор 2023'!I76+'Златибор 2024'!I76+'Златибор 2025'!I76+'Златибор 2026'!I76+'Златибор 2027'!I76</f>
        <v>55000.00000000001</v>
      </c>
      <c r="J76" s="65">
        <f>'Златибор 2018'!J76+'Златибор 2019'!J76+'Златибор 2020'!J76+'Златибор 2021'!J76+'Златибор 2022'!J76+'Златибор 2023'!J76+'Златибор 2024'!J76+'Златибор 2025'!J76+'Златибор 2026'!J76+'Златибор 2027'!J76</f>
        <v>0</v>
      </c>
      <c r="K76" s="41"/>
      <c r="L76" s="60">
        <f>'Златибор 2018'!L76+'Златибор 2019'!L76+'Златибор 2020'!L76+'Златибор 2021'!L76+'Златибор 2022'!L76+'Златибор 2023'!L76+'Златибор 2024'!L76+'Златибор 2025'!L76+'Златибор 2026'!L76+'Златибор 2027'!L76</f>
        <v>0</v>
      </c>
      <c r="M76" s="60">
        <f>'Златибор 2018'!M76+'Златибор 2019'!M76+'Златибор 2020'!M76+'Златибор 2021'!M76+'Златибор 2022'!M76+'Златибор 2023'!M76+'Златибор 2024'!M76+'Златибор 2025'!M76+'Златибор 2026'!M76+'Златибор 2027'!M76</f>
        <v>0</v>
      </c>
      <c r="N76" s="36">
        <f>'Златибор 2018'!N76+'Златибор 2019'!N76+'Златибор 2020'!N76+'Златибор 2021'!N76+'Златибор 2022'!N76+'Златибор 2023'!N76+'Златибор 2024'!N76+'Златибор 2025'!N76+'Златибор 2026'!N76+'Златибор 2027'!N76</f>
        <v>0</v>
      </c>
      <c r="O76" s="37">
        <f>'Златибор 2018'!O76+'Златибор 2019'!O76+'Златибор 2020'!O76+'Златибор 2021'!O76+'Златибор 2022'!O76+'Златибор 2023'!O76+'Златибор 2024'!O76+'Златибор 2025'!O76+'Златибор 2026'!O76+'Златибор 2027'!O76</f>
        <v>0</v>
      </c>
      <c r="P76" s="153">
        <f t="shared" si="4"/>
        <v>30000</v>
      </c>
      <c r="Q76" s="190">
        <f t="shared" si="7"/>
        <v>15000</v>
      </c>
      <c r="R76" s="154">
        <f t="shared" si="5"/>
        <v>55000.00000000001</v>
      </c>
      <c r="S76" s="155">
        <f t="shared" si="6"/>
        <v>100000</v>
      </c>
      <c r="T76" s="88"/>
      <c r="U76" s="137"/>
      <c r="V76" s="86"/>
    </row>
    <row r="77" spans="1:22" s="85" customFormat="1" ht="12">
      <c r="A77" s="121">
        <f>'Златибор 2018'!A77</f>
        <v>72</v>
      </c>
      <c r="B77" s="93" t="str">
        <f>'Златибор 2018'!B77</f>
        <v>Набавка моторних санки</v>
      </c>
      <c r="C77" s="94" t="str">
        <f>'Златибор 2018'!C77</f>
        <v>ком.</v>
      </c>
      <c r="D77" s="65">
        <f>'Златибор 2018'!D77+'Златибор 2019'!D77+'Златибор 2020'!D77+'Златибор 2021'!D77+'Златибор 2022'!D77+'Златибор 2023'!D77+'Златибор 2024'!D77+'Златибор 2025'!D83+'Златибор 2026'!D77+'Златибор 2027'!D77</f>
        <v>1</v>
      </c>
      <c r="E77" s="63">
        <f>'Златибор 2018'!E77+'Златибор 2019'!E77+'Златибор 2020'!E77+'Златибор 2021'!E77+'Златибор 2022'!E77+'Златибор 2023'!E77+'Златибор 2024'!E77+'Златибор 2025'!E83+'Златибор 2026'!E77+'Златибор 2027'!E77</f>
        <v>13740000</v>
      </c>
      <c r="F77" s="164">
        <f>'Златибор 2018'!F77+'Златибор 2019'!F77+'Златибор 2020'!F77+'Златибор 2021'!F77+'Златибор 2022'!F77+'Златибор 2023'!F77+'Златибор 2024'!F77+'Златибор 2025'!F77+'Златибор 2026'!F77+'Златибор 2027'!F77</f>
        <v>1500000</v>
      </c>
      <c r="G77" s="164">
        <f>'Златибор 2018'!G77+'Златибор 2019'!G77+'Златибор 2020'!G77+'Златибор 2021'!G77+'Златибор 2022'!G77+'Златибор 2023'!G77+'Златибор 2024'!G77+'Златибор 2025'!G77+'Златибор 2026'!G77+'Златибор 2027'!G77</f>
        <v>450000</v>
      </c>
      <c r="H77" s="164">
        <f>'Златибор 2018'!H77+'Златибор 2019'!H77+'Златибор 2020'!H77+'Златибор 2021'!H77+'Златибор 2022'!H77+'Златибор 2023'!H77+'Златибор 2024'!H77+'Златибор 2025'!H77+'Златибор 2026'!H77+'Златибор 2027'!H77</f>
        <v>225000</v>
      </c>
      <c r="I77" s="165">
        <f>'Златибор 2018'!I77+'Златибор 2019'!I77+'Златибор 2020'!I77+'Златибор 2021'!I77+'Златибор 2022'!I77+'Златибор 2023'!I77+'Златибор 2024'!I77+'Златибор 2025'!I77+'Златибор 2026'!I77+'Златибор 2027'!I77</f>
        <v>825000.0000000001</v>
      </c>
      <c r="J77" s="65">
        <f>'Златибор 2018'!J77+'Златибор 2019'!J77+'Златибор 2020'!J77+'Златибор 2021'!J77+'Златибор 2022'!J77+'Златибор 2023'!J77+'Златибор 2024'!J77+'Златибор 2025'!J77+'Златибор 2026'!J77+'Златибор 2027'!J77</f>
        <v>0</v>
      </c>
      <c r="K77" s="41"/>
      <c r="L77" s="60">
        <f>'Златибор 2018'!L77+'Златибор 2019'!L77+'Златибор 2020'!L77+'Златибор 2021'!L77+'Златибор 2022'!L77+'Златибор 2023'!L77+'Златибор 2024'!L77+'Златибор 2025'!L77+'Златибор 2026'!L77+'Златибор 2027'!L77</f>
        <v>0</v>
      </c>
      <c r="M77" s="60">
        <f>'Златибор 2018'!M77+'Златибор 2019'!M77+'Златибор 2020'!M77+'Златибор 2021'!M77+'Златибор 2022'!M77+'Златибор 2023'!M77+'Златибор 2024'!M77+'Златибор 2025'!M77+'Златибор 2026'!M77+'Златибор 2027'!M77</f>
        <v>0</v>
      </c>
      <c r="N77" s="36">
        <f>'Златибор 2018'!N77+'Златибор 2019'!N77+'Златибор 2020'!N77+'Златибор 2021'!N77+'Златибор 2022'!N77+'Златибор 2023'!N77+'Златибор 2024'!N77+'Златибор 2025'!N77+'Златибор 2026'!N77+'Златибор 2027'!N77</f>
        <v>0</v>
      </c>
      <c r="O77" s="37">
        <f>'Златибор 2018'!O77+'Златибор 2019'!O77+'Златибор 2020'!O77+'Златибор 2021'!O77+'Златибор 2022'!O77+'Златибор 2023'!O77+'Златибор 2024'!O77+'Златибор 2025'!O77+'Златибор 2026'!O77+'Златибор 2027'!O77</f>
        <v>0</v>
      </c>
      <c r="P77" s="153">
        <f t="shared" si="4"/>
        <v>450000</v>
      </c>
      <c r="Q77" s="190">
        <f t="shared" si="7"/>
        <v>225000</v>
      </c>
      <c r="R77" s="154">
        <f t="shared" si="5"/>
        <v>825000.0000000001</v>
      </c>
      <c r="S77" s="155">
        <f t="shared" si="6"/>
        <v>1500000</v>
      </c>
      <c r="T77" s="88"/>
      <c r="U77" s="137"/>
      <c r="V77" s="86"/>
    </row>
    <row r="78" spans="1:22" s="85" customFormat="1" ht="12">
      <c r="A78" s="121">
        <f>'Златибор 2018'!A78</f>
        <v>73</v>
      </c>
      <c r="B78" s="93" t="str">
        <f>'Златибор 2018'!B78</f>
        <v>Набавка квада</v>
      </c>
      <c r="C78" s="94" t="str">
        <f>'Златибор 2018'!C78</f>
        <v>ком.</v>
      </c>
      <c r="D78" s="65">
        <f>'Златибор 2018'!D78+'Златибор 2019'!D78+'Златибор 2020'!D78+'Златибор 2021'!D78+'Златибор 2022'!D78+'Златибор 2023'!D78+'Златибор 2024'!D78+'Златибор 2025'!D84+'Златибор 2026'!D78+'Златибор 2027'!D78</f>
        <v>2</v>
      </c>
      <c r="E78" s="63">
        <f>'Златибор 2018'!E78+'Златибор 2019'!E78+'Златибор 2020'!E78+'Златибор 2021'!E78+'Златибор 2022'!E78+'Златибор 2023'!E78+'Златибор 2024'!E78+'Златибор 2025'!E84+'Златибор 2026'!E78+'Златибор 2027'!E78</f>
        <v>13670000</v>
      </c>
      <c r="F78" s="164">
        <f>'Златибор 2018'!F78+'Златибор 2019'!F78+'Златибор 2020'!F78+'Златибор 2021'!F78+'Златибор 2022'!F78+'Златибор 2023'!F78+'Златибор 2024'!F78+'Златибор 2025'!F78+'Златибор 2026'!F78+'Златибор 2027'!F78</f>
        <v>1500000</v>
      </c>
      <c r="G78" s="164">
        <f>'Златибор 2018'!G78+'Златибор 2019'!G78+'Златибор 2020'!G78+'Златибор 2021'!G78+'Златибор 2022'!G78+'Златибор 2023'!G78+'Златибор 2024'!G78+'Златибор 2025'!G78+'Златибор 2026'!G78+'Златибор 2027'!G78</f>
        <v>450000</v>
      </c>
      <c r="H78" s="164">
        <f>'Златибор 2018'!H78+'Златибор 2019'!H78+'Златибор 2020'!H78+'Златибор 2021'!H78+'Златибор 2022'!H78+'Златибор 2023'!H78+'Златибор 2024'!H78+'Златибор 2025'!H78+'Златибор 2026'!H78+'Златибор 2027'!H78</f>
        <v>225000</v>
      </c>
      <c r="I78" s="165">
        <f>'Златибор 2018'!I78+'Златибор 2019'!I78+'Златибор 2020'!I78+'Златибор 2021'!I78+'Златибор 2022'!I78+'Златибор 2023'!I78+'Златибор 2024'!I78+'Златибор 2025'!I78+'Златибор 2026'!I78+'Златибор 2027'!I78</f>
        <v>825000.0000000001</v>
      </c>
      <c r="J78" s="65">
        <f>'Златибор 2018'!J78+'Златибор 2019'!J78+'Златибор 2020'!J78+'Златибор 2021'!J78+'Златибор 2022'!J78+'Златибор 2023'!J78+'Златибор 2024'!J78+'Златибор 2025'!J78+'Златибор 2026'!J78+'Златибор 2027'!J78</f>
        <v>0</v>
      </c>
      <c r="K78" s="41"/>
      <c r="L78" s="60">
        <f>'Златибор 2018'!L78+'Златибор 2019'!L78+'Златибор 2020'!L78+'Златибор 2021'!L78+'Златибор 2022'!L78+'Златибор 2023'!L78+'Златибор 2024'!L78+'Златибор 2025'!L78+'Златибор 2026'!L78+'Златибор 2027'!L78</f>
        <v>0</v>
      </c>
      <c r="M78" s="60">
        <f>'Златибор 2018'!M78+'Златибор 2019'!M78+'Златибор 2020'!M78+'Златибор 2021'!M78+'Златибор 2022'!M78+'Златибор 2023'!M78+'Златибор 2024'!M78+'Златибор 2025'!M78+'Златибор 2026'!M78+'Златибор 2027'!M78</f>
        <v>0</v>
      </c>
      <c r="N78" s="36">
        <f>'Златибор 2018'!N78+'Златибор 2019'!N78+'Златибор 2020'!N78+'Златибор 2021'!N78+'Златибор 2022'!N78+'Златибор 2023'!N78+'Златибор 2024'!N78+'Златибор 2025'!N78+'Златибор 2026'!N78+'Златибор 2027'!N78</f>
        <v>0</v>
      </c>
      <c r="O78" s="37">
        <f>'Златибор 2018'!O78+'Златибор 2019'!O78+'Златибор 2020'!O78+'Златибор 2021'!O78+'Златибор 2022'!O78+'Златибор 2023'!O78+'Златибор 2024'!O78+'Златибор 2025'!O78+'Златибор 2026'!O78+'Златибор 2027'!O78</f>
        <v>0</v>
      </c>
      <c r="P78" s="153">
        <f t="shared" si="4"/>
        <v>450000</v>
      </c>
      <c r="Q78" s="190">
        <f t="shared" si="7"/>
        <v>225000</v>
      </c>
      <c r="R78" s="154">
        <f t="shared" si="5"/>
        <v>825000.0000000001</v>
      </c>
      <c r="S78" s="155">
        <f t="shared" si="6"/>
        <v>1500000</v>
      </c>
      <c r="T78" s="88"/>
      <c r="U78" s="137"/>
      <c r="V78" s="86"/>
    </row>
    <row r="79" spans="1:22" s="85" customFormat="1" ht="12">
      <c r="A79" s="121">
        <f>'Златибор 2018'!A79</f>
        <v>74</v>
      </c>
      <c r="B79" s="93" t="str">
        <f>'Златибор 2018'!B79</f>
        <v>Набавка двогледа</v>
      </c>
      <c r="C79" s="94" t="str">
        <f>'Златибор 2018'!C79</f>
        <v>ком.</v>
      </c>
      <c r="D79" s="65">
        <f>'Златибор 2018'!D79+'Златибор 2019'!D79+'Златибор 2020'!D79+'Златибор 2021'!D79+'Златибор 2022'!D79+'Златибор 2023'!D79+'Златибор 2024'!D79+'Златибор 2025'!D85+'Златибор 2026'!D79+'Златибор 2027'!D79</f>
        <v>7</v>
      </c>
      <c r="E79" s="63">
        <f>'Златибор 2018'!E79+'Златибор 2019'!E79+'Златибор 2020'!E79+'Златибор 2021'!E79+'Златибор 2022'!E79+'Златибор 2023'!E79+'Златибор 2024'!E79+'Златибор 2025'!E85+'Златибор 2026'!E79+'Златибор 2027'!E79</f>
        <v>370000</v>
      </c>
      <c r="F79" s="164">
        <f>'Златибор 2018'!F79+'Златибор 2019'!F79+'Златибор 2020'!F79+'Златибор 2021'!F79+'Златибор 2022'!F79+'Златибор 2023'!F79+'Златибор 2024'!F79+'Златибор 2025'!F79+'Златибор 2026'!F79+'Златибор 2027'!F79</f>
        <v>180000</v>
      </c>
      <c r="G79" s="164">
        <f>'Златибор 2018'!G79+'Златибор 2019'!G79+'Златибор 2020'!G79+'Златибор 2021'!G79+'Златибор 2022'!G79+'Златибор 2023'!G79+'Златибор 2024'!G79+'Златибор 2025'!G79+'Златибор 2026'!G79+'Златибор 2027'!G79</f>
        <v>54000</v>
      </c>
      <c r="H79" s="164">
        <f>'Златибор 2018'!H79+'Златибор 2019'!H79+'Златибор 2020'!H79+'Златибор 2021'!H79+'Златибор 2022'!H79+'Златибор 2023'!H79+'Златибор 2024'!H79+'Златибор 2025'!H79+'Златибор 2026'!H79+'Златибор 2027'!H79</f>
        <v>18000</v>
      </c>
      <c r="I79" s="165">
        <f>'Златибор 2018'!I79+'Златибор 2019'!I79+'Златибор 2020'!I79+'Златибор 2021'!I79+'Златибор 2022'!I79+'Златибор 2023'!I79+'Златибор 2024'!I79+'Златибор 2025'!I79+'Златибор 2026'!I79+'Златибор 2027'!I79</f>
        <v>108000</v>
      </c>
      <c r="J79" s="65">
        <f>'Златибор 2018'!J79+'Златибор 2019'!J79+'Златибор 2020'!J79+'Златибор 2021'!J79+'Златибор 2022'!J79+'Златибор 2023'!J79+'Златибор 2024'!J79+'Златибор 2025'!J79+'Златибор 2026'!J79+'Златибор 2027'!J79</f>
        <v>0</v>
      </c>
      <c r="K79" s="41"/>
      <c r="L79" s="60">
        <f>'Златибор 2018'!L79+'Златибор 2019'!L79+'Златибор 2020'!L79+'Златибор 2021'!L79+'Златибор 2022'!L79+'Златибор 2023'!L79+'Златибор 2024'!L79+'Златибор 2025'!L79+'Златибор 2026'!L79+'Златибор 2027'!L79</f>
        <v>0</v>
      </c>
      <c r="M79" s="60">
        <f>'Златибор 2018'!M79+'Златибор 2019'!M79+'Златибор 2020'!M79+'Златибор 2021'!M79+'Златибор 2022'!M79+'Златибор 2023'!M79+'Златибор 2024'!M79+'Златибор 2025'!M79+'Златибор 2026'!M79+'Златибор 2027'!M79</f>
        <v>0</v>
      </c>
      <c r="N79" s="36">
        <f>'Златибор 2018'!N79+'Златибор 2019'!N79+'Златибор 2020'!N79+'Златибор 2021'!N79+'Златибор 2022'!N79+'Златибор 2023'!N79+'Златибор 2024'!N79+'Златибор 2025'!N79+'Златибор 2026'!N79+'Златибор 2027'!N79</f>
        <v>0</v>
      </c>
      <c r="O79" s="37">
        <f>'Златибор 2018'!O79+'Златибор 2019'!O79+'Златибор 2020'!O79+'Златибор 2021'!O79+'Златибор 2022'!O79+'Златибор 2023'!O79+'Златибор 2024'!O79+'Златибор 2025'!O79+'Златибор 2026'!O79+'Златибор 2027'!O79</f>
        <v>0</v>
      </c>
      <c r="P79" s="153">
        <f t="shared" si="4"/>
        <v>54000</v>
      </c>
      <c r="Q79" s="190">
        <f t="shared" si="7"/>
        <v>18000</v>
      </c>
      <c r="R79" s="154">
        <f t="shared" si="5"/>
        <v>108000</v>
      </c>
      <c r="S79" s="155">
        <f t="shared" si="6"/>
        <v>180000</v>
      </c>
      <c r="T79" s="88"/>
      <c r="U79" s="137"/>
      <c r="V79" s="86"/>
    </row>
    <row r="80" spans="1:22" s="85" customFormat="1" ht="12">
      <c r="A80" s="121">
        <f>'Златибор 2018'!A80</f>
        <v>75</v>
      </c>
      <c r="B80" s="93" t="str">
        <f>'Златибор 2018'!B80</f>
        <v>Набавка панорамских двогледа</v>
      </c>
      <c r="C80" s="94" t="str">
        <f>'Златибор 2018'!C80</f>
        <v>ком.</v>
      </c>
      <c r="D80" s="65">
        <f>'Златибор 2018'!D80+'Златибор 2019'!D80+'Златибор 2020'!D80+'Златибор 2021'!D80+'Златибор 2022'!D80+'Златибор 2023'!D80+'Златибор 2024'!D80+'Златибор 2025'!D86+'Златибор 2026'!D80+'Златибор 2027'!D80</f>
        <v>2</v>
      </c>
      <c r="E80" s="63">
        <f>'Златибор 2018'!E80+'Златибор 2019'!E80+'Златибор 2020'!E80+'Златибор 2021'!E80+'Златибор 2022'!E80+'Златибор 2023'!E80+'Златибор 2024'!E80+'Златибор 2025'!E86+'Златибор 2026'!E80+'Златибор 2027'!E80</f>
        <v>125000</v>
      </c>
      <c r="F80" s="164">
        <f>'Златибор 2018'!F80+'Златибор 2019'!F80+'Златибор 2020'!F80+'Златибор 2021'!F80+'Златибор 2022'!F80+'Златибор 2023'!F80+'Златибор 2024'!F80+'Златибор 2025'!F80+'Златибор 2026'!F80+'Златибор 2027'!F80</f>
        <v>220000</v>
      </c>
      <c r="G80" s="164">
        <f>'Златибор 2018'!G80+'Златибор 2019'!G80+'Златибор 2020'!G80+'Златибор 2021'!G80+'Златибор 2022'!G80+'Златибор 2023'!G80+'Златибор 2024'!G80+'Златибор 2025'!G80+'Златибор 2026'!G80+'Златибор 2027'!G80</f>
        <v>66000</v>
      </c>
      <c r="H80" s="164">
        <f>'Златибор 2018'!H80+'Златибор 2019'!H80+'Златибор 2020'!H80+'Златибор 2021'!H80+'Златибор 2022'!H80+'Златибор 2023'!H80+'Златибор 2024'!H80+'Златибор 2025'!H80+'Златибор 2026'!H80+'Златибор 2027'!H80</f>
        <v>22000</v>
      </c>
      <c r="I80" s="165">
        <f>'Златибор 2018'!I80+'Златибор 2019'!I80+'Златибор 2020'!I80+'Златибор 2021'!I80+'Златибор 2022'!I80+'Златибор 2023'!I80+'Златибор 2024'!I80+'Златибор 2025'!I80+'Златибор 2026'!I80+'Златибор 2027'!I80</f>
        <v>132000</v>
      </c>
      <c r="J80" s="65">
        <f>'Златибор 2018'!J80+'Златибор 2019'!J80+'Златибор 2020'!J80+'Златибор 2021'!J80+'Златибор 2022'!J80+'Златибор 2023'!J80+'Златибор 2024'!J80+'Златибор 2025'!J80+'Златибор 2026'!J80+'Златибор 2027'!J80</f>
        <v>0</v>
      </c>
      <c r="K80" s="41"/>
      <c r="L80" s="60">
        <f>'Златибор 2018'!L80+'Златибор 2019'!L80+'Златибор 2020'!L80+'Златибор 2021'!L80+'Златибор 2022'!L80+'Златибор 2023'!L80+'Златибор 2024'!L80+'Златибор 2025'!L80+'Златибор 2026'!L80+'Златибор 2027'!L80</f>
        <v>0</v>
      </c>
      <c r="M80" s="60">
        <f>'Златибор 2018'!M80+'Златибор 2019'!M80+'Златибор 2020'!M80+'Златибор 2021'!M80+'Златибор 2022'!M80+'Златибор 2023'!M80+'Златибор 2024'!M80+'Златибор 2025'!M80+'Златибор 2026'!M80+'Златибор 2027'!M80</f>
        <v>0</v>
      </c>
      <c r="N80" s="36">
        <f>'Златибор 2018'!N80+'Златибор 2019'!N80+'Златибор 2020'!N80+'Златибор 2021'!N80+'Златибор 2022'!N80+'Златибор 2023'!N80+'Златибор 2024'!N80+'Златибор 2025'!N80+'Златибор 2026'!N80+'Златибор 2027'!N80</f>
        <v>0</v>
      </c>
      <c r="O80" s="37">
        <f>'Златибор 2018'!O80+'Златибор 2019'!O80+'Златибор 2020'!O80+'Златибор 2021'!O80+'Златибор 2022'!O80+'Златибор 2023'!O80+'Златибор 2024'!O80+'Златибор 2025'!O80+'Златибор 2026'!O80+'Златибор 2027'!O80</f>
        <v>0</v>
      </c>
      <c r="P80" s="153">
        <f t="shared" si="4"/>
        <v>66000</v>
      </c>
      <c r="Q80" s="190">
        <f t="shared" si="7"/>
        <v>22000</v>
      </c>
      <c r="R80" s="154">
        <f t="shared" si="5"/>
        <v>132000</v>
      </c>
      <c r="S80" s="155">
        <f t="shared" si="6"/>
        <v>220000</v>
      </c>
      <c r="T80" s="88"/>
      <c r="U80" s="137"/>
      <c r="V80" s="86"/>
    </row>
    <row r="81" spans="1:22" s="85" customFormat="1" ht="12">
      <c r="A81" s="121">
        <f>'Златибор 2018'!A81</f>
        <v>76</v>
      </c>
      <c r="B81" s="93" t="str">
        <f>'Златибор 2018'!B81</f>
        <v>Набавка двогледа за ноћно осматрање</v>
      </c>
      <c r="C81" s="94" t="str">
        <f>'Златибор 2018'!C81</f>
        <v>ком.</v>
      </c>
      <c r="D81" s="65">
        <f>'Златибор 2018'!D81+'Златибор 2019'!D81+'Златибор 2020'!D81+'Златибор 2021'!D81+'Златибор 2022'!D81+'Златибор 2023'!D81+'Златибор 2024'!D81+'Златибор 2025'!D87+'Златибор 2026'!D81+'Златибор 2027'!D81</f>
        <v>2</v>
      </c>
      <c r="E81" s="63">
        <f>'Златибор 2018'!E81+'Златибор 2019'!E81+'Златибор 2020'!E81+'Златибор 2021'!E81+'Златибор 2022'!E81+'Златибор 2023'!E81+'Златибор 2024'!E81+'Златибор 2025'!E87+'Златибор 2026'!E81+'Златибор 2027'!E81</f>
        <v>1430000</v>
      </c>
      <c r="F81" s="164">
        <f>'Златибор 2018'!F81+'Златибор 2019'!F81+'Златибор 2020'!F81+'Златибор 2021'!F81+'Златибор 2022'!F81+'Златибор 2023'!F81+'Златибор 2024'!F81+'Златибор 2025'!F81+'Златибор 2026'!F81+'Златибор 2027'!F81</f>
        <v>300000</v>
      </c>
      <c r="G81" s="164">
        <f>'Златибор 2018'!G81+'Златибор 2019'!G81+'Златибор 2020'!G81+'Златибор 2021'!G81+'Златибор 2022'!G81+'Златибор 2023'!G81+'Златибор 2024'!G81+'Златибор 2025'!G81+'Златибор 2026'!G81+'Златибор 2027'!G81</f>
        <v>90000</v>
      </c>
      <c r="H81" s="164">
        <f>'Златибор 2018'!H81+'Златибор 2019'!H81+'Златибор 2020'!H81+'Златибор 2021'!H81+'Златибор 2022'!H81+'Златибор 2023'!H81+'Златибор 2024'!H81+'Златибор 2025'!H81+'Златибор 2026'!H81+'Златибор 2027'!H81</f>
        <v>30000</v>
      </c>
      <c r="I81" s="165">
        <f>'Златибор 2018'!I81+'Златибор 2019'!I81+'Златибор 2020'!I81+'Златибор 2021'!I81+'Златибор 2022'!I81+'Златибор 2023'!I81+'Златибор 2024'!I81+'Златибор 2025'!I81+'Златибор 2026'!I81+'Златибор 2027'!I81</f>
        <v>180000</v>
      </c>
      <c r="J81" s="65">
        <f>'Златибор 2018'!J81+'Златибор 2019'!J81+'Златибор 2020'!J81+'Златибор 2021'!J81+'Златибор 2022'!J81+'Златибор 2023'!J81+'Златибор 2024'!J81+'Златибор 2025'!J81+'Златибор 2026'!J81+'Златибор 2027'!J81</f>
        <v>0</v>
      </c>
      <c r="K81" s="41"/>
      <c r="L81" s="60">
        <f>'Златибор 2018'!L81+'Златибор 2019'!L81+'Златибор 2020'!L81+'Златибор 2021'!L81+'Златибор 2022'!L81+'Златибор 2023'!L81+'Златибор 2024'!L81+'Златибор 2025'!L81+'Златибор 2026'!L81+'Златибор 2027'!L81</f>
        <v>0</v>
      </c>
      <c r="M81" s="60">
        <f>'Златибор 2018'!M81+'Златибор 2019'!M81+'Златибор 2020'!M81+'Златибор 2021'!M81+'Златибор 2022'!M81+'Златибор 2023'!M81+'Златибор 2024'!M81+'Златибор 2025'!M81+'Златибор 2026'!M81+'Златибор 2027'!M81</f>
        <v>0</v>
      </c>
      <c r="N81" s="36">
        <f>'Златибор 2018'!N81+'Златибор 2019'!N81+'Златибор 2020'!N81+'Златибор 2021'!N81+'Златибор 2022'!N81+'Златибор 2023'!N81+'Златибор 2024'!N81+'Златибор 2025'!N81+'Златибор 2026'!N81+'Златибор 2027'!N81</f>
        <v>0</v>
      </c>
      <c r="O81" s="37">
        <f>'Златибор 2018'!O81+'Златибор 2019'!O81+'Златибор 2020'!O81+'Златибор 2021'!O81+'Златибор 2022'!O81+'Златибор 2023'!O81+'Златибор 2024'!O81+'Златибор 2025'!O81+'Златибор 2026'!O81+'Златибор 2027'!O81</f>
        <v>0</v>
      </c>
      <c r="P81" s="153">
        <f t="shared" si="4"/>
        <v>90000</v>
      </c>
      <c r="Q81" s="190">
        <f t="shared" si="7"/>
        <v>30000</v>
      </c>
      <c r="R81" s="154">
        <f t="shared" si="5"/>
        <v>180000</v>
      </c>
      <c r="S81" s="155">
        <f t="shared" si="6"/>
        <v>300000</v>
      </c>
      <c r="T81" s="88"/>
      <c r="U81" s="137"/>
      <c r="V81" s="86"/>
    </row>
    <row r="82" spans="1:22" s="85" customFormat="1" ht="12">
      <c r="A82" s="121">
        <f>'Златибор 2018'!A82</f>
        <v>77</v>
      </c>
      <c r="B82" s="93" t="str">
        <f>'Златибор 2018'!B82</f>
        <v>Набавка фотоапарата</v>
      </c>
      <c r="C82" s="94" t="str">
        <f>'Златибор 2018'!C82</f>
        <v>ком.</v>
      </c>
      <c r="D82" s="65">
        <f>'Златибор 2018'!D82+'Златибор 2019'!D82+'Златибор 2020'!D82+'Златибор 2021'!D82+'Златибор 2022'!D82+'Златибор 2023'!D82+'Златибор 2024'!D82+'Златибор 2025'!D88+'Златибор 2026'!D82+'Златибор 2027'!D82</f>
        <v>3</v>
      </c>
      <c r="E82" s="63">
        <f>'Златибор 2018'!E82+'Златибор 2019'!E82+'Златибор 2020'!E82+'Златибор 2021'!E82+'Златибор 2022'!E82+'Златибор 2023'!E82+'Златибор 2024'!E82+'Златибор 2025'!E88+'Златибор 2026'!E82+'Златибор 2027'!E82</f>
        <v>2832500</v>
      </c>
      <c r="F82" s="164">
        <f>'Златибор 2018'!F82+'Златибор 2019'!F82+'Златибор 2020'!F82+'Златибор 2021'!F82+'Златибор 2022'!F82+'Златибор 2023'!F82+'Златибор 2024'!F82+'Златибор 2025'!F82+'Златибор 2026'!F82+'Златибор 2027'!F82</f>
        <v>277500</v>
      </c>
      <c r="G82" s="164">
        <f>'Златибор 2018'!G82+'Златибор 2019'!G82+'Златибор 2020'!G82+'Златибор 2021'!G82+'Златибор 2022'!G82+'Златибор 2023'!G82+'Златибор 2024'!G82+'Златибор 2025'!G82+'Златибор 2026'!G82+'Златибор 2027'!G82</f>
        <v>83250</v>
      </c>
      <c r="H82" s="164">
        <f>'Златибор 2018'!H82+'Златибор 2019'!H82+'Златибор 2020'!H82+'Златибор 2021'!H82+'Златибор 2022'!H82+'Златибор 2023'!H82+'Златибор 2024'!H82+'Златибор 2025'!H82+'Златибор 2026'!H82+'Златибор 2027'!H82</f>
        <v>27750</v>
      </c>
      <c r="I82" s="165">
        <f>'Златибор 2018'!I82+'Златибор 2019'!I82+'Златибор 2020'!I82+'Златибор 2021'!I82+'Златибор 2022'!I82+'Златибор 2023'!I82+'Златибор 2024'!I82+'Златибор 2025'!I82+'Златибор 2026'!I82+'Златибор 2027'!I82</f>
        <v>166500</v>
      </c>
      <c r="J82" s="65">
        <f>'Златибор 2018'!J82+'Златибор 2019'!J82+'Златибор 2020'!J82+'Златибор 2021'!J82+'Златибор 2022'!J82+'Златибор 2023'!J82+'Златибор 2024'!J82+'Златибор 2025'!J82+'Златибор 2026'!J82+'Златибор 2027'!J82</f>
        <v>0</v>
      </c>
      <c r="K82" s="41"/>
      <c r="L82" s="60">
        <f>'Златибор 2018'!L82+'Златибор 2019'!L82+'Златибор 2020'!L82+'Златибор 2021'!L82+'Златибор 2022'!L82+'Златибор 2023'!L82+'Златибор 2024'!L82+'Златибор 2025'!L82+'Златибор 2026'!L82+'Златибор 2027'!L82</f>
        <v>0</v>
      </c>
      <c r="M82" s="60">
        <f>'Златибор 2018'!M82+'Златибор 2019'!M82+'Златибор 2020'!M82+'Златибор 2021'!M82+'Златибор 2022'!M82+'Златибор 2023'!M82+'Златибор 2024'!M82+'Златибор 2025'!M82+'Златибор 2026'!M82+'Златибор 2027'!M82</f>
        <v>0</v>
      </c>
      <c r="N82" s="36">
        <f>'Златибор 2018'!N82+'Златибор 2019'!N82+'Златибор 2020'!N82+'Златибор 2021'!N82+'Златибор 2022'!N82+'Златибор 2023'!N82+'Златибор 2024'!N82+'Златибор 2025'!N82+'Златибор 2026'!N82+'Златибор 2027'!N82</f>
        <v>0</v>
      </c>
      <c r="O82" s="37">
        <f>'Златибор 2018'!O82+'Златибор 2019'!O82+'Златибор 2020'!O82+'Златибор 2021'!O82+'Златибор 2022'!O82+'Златибор 2023'!O82+'Златибор 2024'!O82+'Златибор 2025'!O82+'Златибор 2026'!O82+'Златибор 2027'!O82</f>
        <v>0</v>
      </c>
      <c r="P82" s="153">
        <f t="shared" si="4"/>
        <v>83250</v>
      </c>
      <c r="Q82" s="190">
        <f t="shared" si="7"/>
        <v>27750</v>
      </c>
      <c r="R82" s="154">
        <f t="shared" si="5"/>
        <v>166500</v>
      </c>
      <c r="S82" s="155">
        <f t="shared" si="6"/>
        <v>277500</v>
      </c>
      <c r="T82" s="88"/>
      <c r="U82" s="137"/>
      <c r="V82" s="86"/>
    </row>
    <row r="83" spans="1:22" s="85" customFormat="1" ht="12">
      <c r="A83" s="121">
        <f>'Златибор 2018'!A83</f>
        <v>78</v>
      </c>
      <c r="B83" s="93" t="str">
        <f>'Златибор 2018'!B83</f>
        <v>Изградња високих осматрачница</v>
      </c>
      <c r="C83" s="94" t="str">
        <f>'Златибор 2018'!C83</f>
        <v>ком.</v>
      </c>
      <c r="D83" s="65">
        <f>'Златибор 2018'!D83+'Златибор 2019'!D83+'Златибор 2020'!D83+'Златибор 2021'!D83+'Златибор 2022'!D83+'Златибор 2023'!D83+'Златибор 2024'!D83+'Златибор 2025'!D89+'Златибор 2026'!D83+'Златибор 2027'!D83</f>
        <v>3</v>
      </c>
      <c r="E83" s="63">
        <f>'Златибор 2018'!E83+'Златибор 2019'!E83+'Златибор 2020'!E83+'Златибор 2021'!E83+'Златибор 2022'!E83+'Златибор 2023'!E83+'Златибор 2024'!E83+'Златибор 2025'!E89+'Златибор 2026'!E83+'Златибор 2027'!E83</f>
        <v>1932200</v>
      </c>
      <c r="F83" s="164">
        <f>'Златибор 2018'!F83+'Златибор 2019'!F83+'Златибор 2020'!F83+'Златибор 2021'!F83+'Златибор 2022'!F83+'Златибор 2023'!F83+'Златибор 2024'!F83+'Златибор 2025'!F83+'Златибор 2026'!F83+'Златибор 2027'!F83</f>
        <v>720000</v>
      </c>
      <c r="G83" s="164">
        <f>'Златибор 2018'!G83+'Златибор 2019'!G83+'Златибор 2020'!G83+'Златибор 2021'!G83+'Златибор 2022'!G83+'Златибор 2023'!G83+'Златибор 2024'!G83+'Златибор 2025'!G83+'Златибор 2026'!G83+'Златибор 2027'!G83</f>
        <v>216000</v>
      </c>
      <c r="H83" s="164">
        <f>'Златибор 2018'!H83+'Златибор 2019'!H83+'Златибор 2020'!H83+'Златибор 2021'!H83+'Златибор 2022'!H83+'Златибор 2023'!H83+'Златибор 2024'!H83+'Златибор 2025'!H83+'Златибор 2026'!H83+'Златибор 2027'!H83</f>
        <v>96000</v>
      </c>
      <c r="I83" s="165">
        <f>'Златибор 2018'!I83+'Златибор 2019'!I83+'Златибор 2020'!I83+'Златибор 2021'!I83+'Златибор 2022'!I83+'Златибор 2023'!I83+'Златибор 2024'!I83+'Златибор 2025'!I83+'Златибор 2026'!I83+'Златибор 2027'!I83</f>
        <v>408000</v>
      </c>
      <c r="J83" s="65">
        <f>'Златибор 2018'!J83+'Златибор 2019'!J83+'Златибор 2020'!J83+'Златибор 2021'!J83+'Златибор 2022'!J83+'Златибор 2023'!J83+'Златибор 2024'!J83+'Златибор 2025'!J83+'Златибор 2026'!J83+'Златибор 2027'!J83</f>
        <v>0</v>
      </c>
      <c r="K83" s="41"/>
      <c r="L83" s="60">
        <f>'Златибор 2018'!L83+'Златибор 2019'!L83+'Златибор 2020'!L83+'Златибор 2021'!L83+'Златибор 2022'!L83+'Златибор 2023'!L83+'Златибор 2024'!L83+'Златибор 2025'!L83+'Златибор 2026'!L83+'Златибор 2027'!L83</f>
        <v>0</v>
      </c>
      <c r="M83" s="60">
        <f>'Златибор 2018'!M83+'Златибор 2019'!M83+'Златибор 2020'!M83+'Златибор 2021'!M83+'Златибор 2022'!M83+'Златибор 2023'!M83+'Златибор 2024'!M83+'Златибор 2025'!M83+'Златибор 2026'!M83+'Златибор 2027'!M83</f>
        <v>0</v>
      </c>
      <c r="N83" s="36">
        <f>'Златибор 2018'!N83+'Златибор 2019'!N83+'Златибор 2020'!N83+'Златибор 2021'!N83+'Златибор 2022'!N83+'Златибор 2023'!N83+'Златибор 2024'!N83+'Златибор 2025'!N83+'Златибор 2026'!N83+'Златибор 2027'!N83</f>
        <v>0</v>
      </c>
      <c r="O83" s="37">
        <f>'Златибор 2018'!O83+'Златибор 2019'!O83+'Златибор 2020'!O83+'Златибор 2021'!O83+'Златибор 2022'!O83+'Златибор 2023'!O83+'Златибор 2024'!O83+'Златибор 2025'!O83+'Златибор 2026'!O83+'Златибор 2027'!O83</f>
        <v>0</v>
      </c>
      <c r="P83" s="153">
        <f t="shared" si="4"/>
        <v>216000</v>
      </c>
      <c r="Q83" s="190">
        <f t="shared" si="7"/>
        <v>96000</v>
      </c>
      <c r="R83" s="154">
        <f t="shared" si="5"/>
        <v>408000</v>
      </c>
      <c r="S83" s="155">
        <f t="shared" si="6"/>
        <v>720000</v>
      </c>
      <c r="T83" s="88"/>
      <c r="U83" s="137"/>
      <c r="V83" s="86"/>
    </row>
    <row r="84" spans="1:22" s="85" customFormat="1" ht="12">
      <c r="A84" s="121">
        <f>'Златибор 2018'!A84</f>
        <v>79</v>
      </c>
      <c r="B84" s="93" t="str">
        <f>'Златибор 2018'!B84</f>
        <v>Изградња чека</v>
      </c>
      <c r="C84" s="94" t="str">
        <f>'Златибор 2018'!C84</f>
        <v>ком.</v>
      </c>
      <c r="D84" s="65">
        <f>'Златибор 2018'!D84+'Златибор 2019'!D84+'Златибор 2020'!D84+'Златибор 2021'!D84+'Златибор 2022'!D84+'Златибор 2023'!D84+'Златибор 2024'!D84+'Златибор 2025'!D90+'Златибор 2026'!D84+'Златибор 2027'!D84</f>
        <v>9</v>
      </c>
      <c r="E84" s="63">
        <f>'Златибор 2018'!E84+'Златибор 2019'!E84+'Златибор 2020'!E84+'Златибор 2021'!E84+'Златибор 2022'!E84+'Златибор 2023'!E84+'Златибор 2024'!E84+'Златибор 2025'!E90+'Златибор 2026'!E84+'Златибор 2027'!E84</f>
        <v>1460000</v>
      </c>
      <c r="F84" s="164">
        <f>'Златибор 2018'!F84+'Златибор 2019'!F84+'Златибор 2020'!F84+'Златибор 2021'!F84+'Златибор 2022'!F84+'Златибор 2023'!F84+'Златибор 2024'!F84+'Златибор 2025'!F84+'Златибор 2026'!F84+'Златибор 2027'!F84</f>
        <v>1530000</v>
      </c>
      <c r="G84" s="164">
        <f>'Златибор 2018'!G84+'Златибор 2019'!G84+'Златибор 2020'!G84+'Златибор 2021'!G84+'Златибор 2022'!G84+'Златибор 2023'!G84+'Златибор 2024'!G84+'Златибор 2025'!G84+'Златибор 2026'!G84+'Златибор 2027'!G84</f>
        <v>459000</v>
      </c>
      <c r="H84" s="164">
        <f>'Златибор 2018'!H84+'Златибор 2019'!H84+'Златибор 2020'!H84+'Златибор 2021'!H84+'Златибор 2022'!H84+'Златибор 2023'!H84+'Златибор 2024'!H84+'Златибор 2025'!H84+'Златибор 2026'!H84+'Златибор 2027'!H84</f>
        <v>221000</v>
      </c>
      <c r="I84" s="165">
        <f>'Златибор 2018'!I84+'Златибор 2019'!I84+'Златибор 2020'!I84+'Златибор 2021'!I84+'Златибор 2022'!I84+'Златибор 2023'!I84+'Златибор 2024'!I84+'Златибор 2025'!I84+'Златибор 2026'!I84+'Златибор 2027'!I84</f>
        <v>850000</v>
      </c>
      <c r="J84" s="65">
        <f>'Златибор 2018'!J84+'Златибор 2019'!J84+'Златибор 2020'!J84+'Златибор 2021'!J84+'Златибор 2022'!J84+'Златибор 2023'!J84+'Златибор 2024'!J84+'Златибор 2025'!J84+'Златибор 2026'!J84+'Златибор 2027'!J84</f>
        <v>0</v>
      </c>
      <c r="K84" s="41"/>
      <c r="L84" s="60">
        <f>'Златибор 2018'!L84+'Златибор 2019'!L84+'Златибор 2020'!L84+'Златибор 2021'!L84+'Златибор 2022'!L84+'Златибор 2023'!L84+'Златибор 2024'!L84+'Златибор 2025'!L84+'Златибор 2026'!L84+'Златибор 2027'!L84</f>
        <v>0</v>
      </c>
      <c r="M84" s="60">
        <f>'Златибор 2018'!M84+'Златибор 2019'!M84+'Златибор 2020'!M84+'Златибор 2021'!M84+'Златибор 2022'!M84+'Златибор 2023'!M84+'Златибор 2024'!M84+'Златибор 2025'!M84+'Златибор 2026'!M84+'Златибор 2027'!M84</f>
        <v>0</v>
      </c>
      <c r="N84" s="36">
        <f>'Златибор 2018'!N84+'Златибор 2019'!N84+'Златибор 2020'!N84+'Златибор 2021'!N84+'Златибор 2022'!N84+'Златибор 2023'!N84+'Златибор 2024'!N84+'Златибор 2025'!N84+'Златибор 2026'!N84+'Златибор 2027'!N84</f>
        <v>0</v>
      </c>
      <c r="O84" s="37">
        <f>'Златибор 2018'!O84+'Златибор 2019'!O84+'Златибор 2020'!O84+'Златибор 2021'!O84+'Златибор 2022'!O84+'Златибор 2023'!O84+'Златибор 2024'!O84+'Златибор 2025'!O84+'Златибор 2026'!O84+'Златибор 2027'!O84</f>
        <v>0</v>
      </c>
      <c r="P84" s="153">
        <f t="shared" si="4"/>
        <v>459000</v>
      </c>
      <c r="Q84" s="190">
        <f t="shared" si="7"/>
        <v>221000</v>
      </c>
      <c r="R84" s="154">
        <f t="shared" si="5"/>
        <v>850000</v>
      </c>
      <c r="S84" s="155">
        <f t="shared" si="6"/>
        <v>1530000</v>
      </c>
      <c r="T84" s="88"/>
      <c r="U84" s="137"/>
      <c r="V84" s="86"/>
    </row>
    <row r="85" spans="1:22" s="85" customFormat="1" ht="12">
      <c r="A85" s="121">
        <f>'Златибор 2018'!A85</f>
        <v>80</v>
      </c>
      <c r="B85" s="93" t="str">
        <f>'Златибор 2018'!B85</f>
        <v>Активности на одношењу смећа</v>
      </c>
      <c r="C85" s="94" t="str">
        <f>'Златибор 2018'!C85</f>
        <v>ком.</v>
      </c>
      <c r="D85" s="65">
        <f>'Златибор 2018'!D85+'Златибор 2019'!D85+'Златибор 2020'!D85+'Златибор 2021'!D85+'Златибор 2022'!D85+'Златибор 2023'!D85+'Златибор 2024'!D85+'Златибор 2025'!D91+'Златибор 2026'!D85+'Златибор 2027'!D85</f>
        <v>8</v>
      </c>
      <c r="E85" s="63">
        <f>'Златибор 2018'!E85+'Златибор 2019'!E85+'Златибор 2020'!E85+'Златибор 2021'!E85+'Златибор 2022'!E85+'Златибор 2023'!E85+'Златибор 2024'!E85+'Златибор 2025'!E91+'Златибор 2026'!E85+'Златибор 2027'!E85</f>
        <v>980000</v>
      </c>
      <c r="F85" s="164">
        <f>'Златибор 2018'!F85+'Златибор 2019'!F85+'Златибор 2020'!F85+'Златибор 2021'!F85+'Златибор 2022'!F85+'Златибор 2023'!F85+'Златибор 2024'!F85+'Златибор 2025'!F85+'Златибор 2026'!F85+'Златибор 2027'!F85</f>
        <v>900000</v>
      </c>
      <c r="G85" s="164">
        <f>'Златибор 2018'!G85+'Златибор 2019'!G85+'Златибор 2020'!G85+'Златибор 2021'!G85+'Златибор 2022'!G85+'Златибор 2023'!G85+'Златибор 2024'!G85+'Златибор 2025'!G85+'Златибор 2026'!G85+'Златибор 2027'!G85</f>
        <v>270000</v>
      </c>
      <c r="H85" s="164">
        <f>'Златибор 2018'!H85+'Златибор 2019'!H85+'Златибор 2020'!H85+'Златибор 2021'!H85+'Златибор 2022'!H85+'Златибор 2023'!H85+'Златибор 2024'!H85+'Златибор 2025'!H85+'Златибор 2026'!H85+'Златибор 2027'!H85</f>
        <v>130000</v>
      </c>
      <c r="I85" s="165">
        <f>'Златибор 2018'!I85+'Златибор 2019'!I85+'Златибор 2020'!I85+'Златибор 2021'!I85+'Златибор 2022'!I85+'Златибор 2023'!I85+'Златибор 2024'!I85+'Златибор 2025'!I85+'Златибор 2026'!I85+'Златибор 2027'!I85</f>
        <v>500000</v>
      </c>
      <c r="J85" s="65">
        <f>'Златибор 2018'!J85+'Златибор 2019'!J85+'Златибор 2020'!J85+'Златибор 2021'!J85+'Златибор 2022'!J85+'Златибор 2023'!J85+'Златибор 2024'!J85+'Златибор 2025'!J85+'Златибор 2026'!J85+'Златибор 2027'!J85</f>
        <v>0</v>
      </c>
      <c r="K85" s="41"/>
      <c r="L85" s="60">
        <f>'Златибор 2018'!L85+'Златибор 2019'!L85+'Златибор 2020'!L85+'Златибор 2021'!L85+'Златибор 2022'!L85+'Златибор 2023'!L85+'Златибор 2024'!L85+'Златибор 2025'!L85+'Златибор 2026'!L85+'Златибор 2027'!L85</f>
        <v>0</v>
      </c>
      <c r="M85" s="60">
        <f>'Златибор 2018'!M85+'Златибор 2019'!M85+'Златибор 2020'!M85+'Златибор 2021'!M85+'Златибор 2022'!M85+'Златибор 2023'!M85+'Златибор 2024'!M85+'Златибор 2025'!M85+'Златибор 2026'!M85+'Златибор 2027'!M85</f>
        <v>0</v>
      </c>
      <c r="N85" s="36">
        <f>'Златибор 2018'!N85+'Златибор 2019'!N85+'Златибор 2020'!N85+'Златибор 2021'!N85+'Златибор 2022'!N85+'Златибор 2023'!N85+'Златибор 2024'!N85+'Златибор 2025'!N85+'Златибор 2026'!N85+'Златибор 2027'!N85</f>
        <v>0</v>
      </c>
      <c r="O85" s="37">
        <f>'Златибор 2018'!O85+'Златибор 2019'!O85+'Златибор 2020'!O85+'Златибор 2021'!O85+'Златибор 2022'!O85+'Златибор 2023'!O85+'Златибор 2024'!O85+'Златибор 2025'!O85+'Златибор 2026'!O85+'Златибор 2027'!O85</f>
        <v>0</v>
      </c>
      <c r="P85" s="153">
        <f t="shared" si="4"/>
        <v>270000</v>
      </c>
      <c r="Q85" s="190">
        <f t="shared" si="7"/>
        <v>130000</v>
      </c>
      <c r="R85" s="154">
        <f t="shared" si="5"/>
        <v>500000</v>
      </c>
      <c r="S85" s="155">
        <f t="shared" si="6"/>
        <v>900000</v>
      </c>
      <c r="T85" s="88"/>
      <c r="U85" s="137"/>
      <c r="V85" s="86"/>
    </row>
    <row r="86" spans="1:22" s="85" customFormat="1" ht="12">
      <c r="A86" s="121">
        <f>'Златибор 2018'!A86</f>
        <v>81</v>
      </c>
      <c r="B86" s="93" t="str">
        <f>'Златибор 2018'!B86</f>
        <v>Набавка батеријских лампи</v>
      </c>
      <c r="C86" s="94" t="str">
        <f>'Златибор 2018'!C86</f>
        <v>ком.</v>
      </c>
      <c r="D86" s="65">
        <f>'Златибор 2018'!D86+'Златибор 2019'!D86+'Златибор 2020'!D86+'Златибор 2021'!D86+'Златибор 2022'!D86+'Златибор 2023'!D86+'Златибор 2024'!D86+'Златибор 2025'!D92+'Златибор 2026'!D86+'Златибор 2027'!D86</f>
        <v>6</v>
      </c>
      <c r="E86" s="63">
        <f>'Златибор 2018'!E86+'Златибор 2019'!E86+'Златибор 2020'!E86+'Златибор 2021'!E86+'Златибор 2022'!E86+'Златибор 2023'!E86+'Златибор 2024'!E86+'Златибор 2025'!E92+'Златибор 2026'!E86+'Златибор 2027'!E86</f>
        <v>185000</v>
      </c>
      <c r="F86" s="164">
        <f>'Златибор 2018'!F86+'Златибор 2019'!F86+'Златибор 2020'!F86+'Златибор 2021'!F86+'Златибор 2022'!F86+'Златибор 2023'!F86+'Златибор 2024'!F86+'Златибор 2025'!F86+'Златибор 2026'!F86+'Златибор 2027'!F86</f>
        <v>90000</v>
      </c>
      <c r="G86" s="164">
        <f>'Златибор 2018'!G86+'Златибор 2019'!G86+'Златибор 2020'!G86+'Златибор 2021'!G86+'Златибор 2022'!G86+'Златибор 2023'!G86+'Златибор 2024'!G86+'Златибор 2025'!G86+'Златибор 2026'!G86+'Златибор 2027'!G86</f>
        <v>27000</v>
      </c>
      <c r="H86" s="164">
        <f>'Златибор 2018'!H86+'Златибор 2019'!H86+'Златибор 2020'!H86+'Златибор 2021'!H86+'Златибор 2022'!H86+'Златибор 2023'!H86+'Златибор 2024'!H86+'Златибор 2025'!H86+'Златибор 2026'!H86+'Златибор 2027'!H86</f>
        <v>9000</v>
      </c>
      <c r="I86" s="165">
        <f>'Златибор 2018'!I86+'Златибор 2019'!I86+'Златибор 2020'!I86+'Златибор 2021'!I86+'Златибор 2022'!I86+'Златибор 2023'!I86+'Златибор 2024'!I86+'Златибор 2025'!I86+'Златибор 2026'!I86+'Златибор 2027'!I86</f>
        <v>54000</v>
      </c>
      <c r="J86" s="65">
        <f>'Златибор 2018'!J86+'Златибор 2019'!J86+'Златибор 2020'!J86+'Златибор 2021'!J86+'Златибор 2022'!J86+'Златибор 2023'!J86+'Златибор 2024'!J86+'Златибор 2025'!J86+'Златибор 2026'!J86+'Златибор 2027'!J86</f>
        <v>0</v>
      </c>
      <c r="K86" s="41"/>
      <c r="L86" s="60">
        <f>'Златибор 2018'!L86+'Златибор 2019'!L86+'Златибор 2020'!L86+'Златибор 2021'!L86+'Златибор 2022'!L86+'Златибор 2023'!L86+'Златибор 2024'!L86+'Златибор 2025'!L86+'Златибор 2026'!L86+'Златибор 2027'!L86</f>
        <v>0</v>
      </c>
      <c r="M86" s="60">
        <f>'Златибор 2018'!M86+'Златибор 2019'!M86+'Златибор 2020'!M86+'Златибор 2021'!M86+'Златибор 2022'!M86+'Златибор 2023'!M86+'Златибор 2024'!M86+'Златибор 2025'!M86+'Златибор 2026'!M86+'Златибор 2027'!M86</f>
        <v>0</v>
      </c>
      <c r="N86" s="36">
        <f>'Златибор 2018'!N86+'Златибор 2019'!N86+'Златибор 2020'!N86+'Златибор 2021'!N86+'Златибор 2022'!N86+'Златибор 2023'!N86+'Златибор 2024'!N86+'Златибор 2025'!N86+'Златибор 2026'!N86+'Златибор 2027'!N86</f>
        <v>0</v>
      </c>
      <c r="O86" s="37">
        <f>'Златибор 2018'!O86+'Златибор 2019'!O86+'Златибор 2020'!O86+'Златибор 2021'!O86+'Златибор 2022'!O86+'Златибор 2023'!O86+'Златибор 2024'!O86+'Златибор 2025'!O86+'Златибор 2026'!O86+'Златибор 2027'!O86</f>
        <v>0</v>
      </c>
      <c r="P86" s="153">
        <f t="shared" si="4"/>
        <v>27000</v>
      </c>
      <c r="Q86" s="190">
        <f t="shared" si="7"/>
        <v>9000</v>
      </c>
      <c r="R86" s="154">
        <f t="shared" si="5"/>
        <v>54000</v>
      </c>
      <c r="S86" s="155">
        <f t="shared" si="6"/>
        <v>90000</v>
      </c>
      <c r="T86" s="88"/>
      <c r="U86" s="137"/>
      <c r="V86" s="86"/>
    </row>
    <row r="87" spans="1:22" s="85" customFormat="1" ht="12">
      <c r="A87" s="121">
        <f>'Златибор 2018'!A87</f>
        <v>82</v>
      </c>
      <c r="B87" s="93" t="str">
        <f>'Златибор 2018'!B87</f>
        <v>Набавка GPS уређаја</v>
      </c>
      <c r="C87" s="94" t="str">
        <f>'Златибор 2018'!C87</f>
        <v>ком.</v>
      </c>
      <c r="D87" s="65">
        <f>'Златибор 2018'!D87+'Златибор 2019'!D87+'Златибор 2020'!D87+'Златибор 2021'!D87+'Златибор 2022'!D87+'Златибор 2023'!D87+'Златибор 2024'!D87+'Златибор 2025'!D93+'Златибор 2026'!D87+'Златибор 2027'!D87</f>
        <v>7</v>
      </c>
      <c r="E87" s="63">
        <f>'Златибор 2018'!E87+'Златибор 2019'!E87+'Златибор 2020'!E87+'Златибор 2021'!E87+'Златибор 2022'!E87+'Златибор 2023'!E87+'Златибор 2024'!E87+'Златибор 2025'!E93+'Златибор 2026'!E87+'Златибор 2027'!E87</f>
        <v>820000</v>
      </c>
      <c r="F87" s="164">
        <f>'Златибор 2018'!F87+'Златибор 2019'!F87+'Златибор 2020'!F87+'Златибор 2021'!F87+'Златибор 2022'!F87+'Златибор 2023'!F87+'Златибор 2024'!F87+'Златибор 2025'!F87+'Златибор 2026'!F87+'Златибор 2027'!F87</f>
        <v>480000</v>
      </c>
      <c r="G87" s="164">
        <f>'Златибор 2018'!G87+'Златибор 2019'!G87+'Златибор 2020'!G87+'Златибор 2021'!G87+'Златибор 2022'!G87+'Златибор 2023'!G87+'Златибор 2024'!G87+'Златибор 2025'!G87+'Златибор 2026'!G87+'Златибор 2027'!G87</f>
        <v>144000</v>
      </c>
      <c r="H87" s="164">
        <f>'Златибор 2018'!H87+'Златибор 2019'!H87+'Златибор 2020'!H87+'Златибор 2021'!H87+'Златибор 2022'!H87+'Златибор 2023'!H87+'Златибор 2024'!H87+'Златибор 2025'!H87+'Златибор 2026'!H87+'Златибор 2027'!H87</f>
        <v>48000</v>
      </c>
      <c r="I87" s="165">
        <f>'Златибор 2018'!I87+'Златибор 2019'!I87+'Златибор 2020'!I87+'Златибор 2021'!I87+'Златибор 2022'!I87+'Златибор 2023'!I87+'Златибор 2024'!I87+'Златибор 2025'!I87+'Златибор 2026'!I87+'Златибор 2027'!I87</f>
        <v>288000</v>
      </c>
      <c r="J87" s="65">
        <f>'Златибор 2018'!J87+'Златибор 2019'!J87+'Златибор 2020'!J87+'Златибор 2021'!J87+'Златибор 2022'!J87+'Златибор 2023'!J87+'Златибор 2024'!J87+'Златибор 2025'!J87+'Златибор 2026'!J87+'Златибор 2027'!J87</f>
        <v>0</v>
      </c>
      <c r="K87" s="41"/>
      <c r="L87" s="60">
        <f>'Златибор 2018'!L87+'Златибор 2019'!L87+'Златибор 2020'!L87+'Златибор 2021'!L87+'Златибор 2022'!L87+'Златибор 2023'!L87+'Златибор 2024'!L87+'Златибор 2025'!L87+'Златибор 2026'!L87+'Златибор 2027'!L87</f>
        <v>0</v>
      </c>
      <c r="M87" s="60">
        <f>'Златибор 2018'!M87+'Златибор 2019'!M87+'Златибор 2020'!M87+'Златибор 2021'!M87+'Златибор 2022'!M87+'Златибор 2023'!M87+'Златибор 2024'!M87+'Златибор 2025'!M87+'Златибор 2026'!M87+'Златибор 2027'!M87</f>
        <v>0</v>
      </c>
      <c r="N87" s="36">
        <f>'Златибор 2018'!N87+'Златибор 2019'!N87+'Златибор 2020'!N87+'Златибор 2021'!N87+'Златибор 2022'!N87+'Златибор 2023'!N87+'Златибор 2024'!N87+'Златибор 2025'!N87+'Златибор 2026'!N87+'Златибор 2027'!N87</f>
        <v>0</v>
      </c>
      <c r="O87" s="37">
        <f>'Златибор 2018'!O87+'Златибор 2019'!O87+'Златибор 2020'!O87+'Златибор 2021'!O87+'Златибор 2022'!O87+'Златибор 2023'!O87+'Златибор 2024'!O87+'Златибор 2025'!O87+'Златибор 2026'!O87+'Златибор 2027'!O87</f>
        <v>0</v>
      </c>
      <c r="P87" s="153">
        <f t="shared" si="4"/>
        <v>144000</v>
      </c>
      <c r="Q87" s="190">
        <f t="shared" si="7"/>
        <v>48000</v>
      </c>
      <c r="R87" s="154">
        <f t="shared" si="5"/>
        <v>288000</v>
      </c>
      <c r="S87" s="155">
        <f t="shared" si="6"/>
        <v>480000</v>
      </c>
      <c r="T87" s="88"/>
      <c r="U87" s="137"/>
      <c r="V87" s="86"/>
    </row>
    <row r="88" spans="1:22" s="85" customFormat="1" ht="12">
      <c r="A88" s="121">
        <f>'Златибор 2018'!A88</f>
        <v>83</v>
      </c>
      <c r="B88" s="93" t="str">
        <f>'Златибор 2018'!B88</f>
        <v>Пројекти и радови на реконструкцији старих воденица, ваљарица и сл.</v>
      </c>
      <c r="C88" s="94" t="str">
        <f>'Златибор 2018'!C88</f>
        <v>ком.</v>
      </c>
      <c r="D88" s="65">
        <f>'Златибор 2018'!D88+'Златибор 2019'!D88+'Златибор 2020'!D88+'Златибор 2021'!D88+'Златибор 2022'!D88+'Златибор 2023'!D88+'Златибор 2024'!D88+'Златибор 2025'!D94+'Златибор 2026'!D88+'Златибор 2027'!D88</f>
        <v>2</v>
      </c>
      <c r="E88" s="63">
        <f>'Златибор 2018'!E88+'Златибор 2019'!E88+'Златибор 2020'!E88+'Златибор 2021'!E88+'Златибор 2022'!E88+'Златибор 2023'!E88+'Златибор 2024'!E88+'Златибор 2025'!E94+'Златибор 2026'!E88+'Златибор 2027'!E88</f>
        <v>16000000</v>
      </c>
      <c r="F88" s="164">
        <f>'Златибор 2018'!F88+'Златибор 2019'!F88+'Златибор 2020'!F88+'Златибор 2021'!F88+'Златибор 2022'!F88+'Златибор 2023'!F88+'Златибор 2024'!F88+'Златибор 2025'!F88+'Златибор 2026'!F88+'Златибор 2027'!F88</f>
        <v>2000000</v>
      </c>
      <c r="G88" s="164">
        <f>'Златибор 2018'!G88+'Златибор 2019'!G88+'Златибор 2020'!G88+'Златибор 2021'!G88+'Златибор 2022'!G88+'Златибор 2023'!G88+'Златибор 2024'!G88+'Златибор 2025'!G88+'Златибор 2026'!G88+'Златибор 2027'!G88</f>
        <v>600000</v>
      </c>
      <c r="H88" s="164">
        <f>'Златибор 2018'!H88+'Златибор 2019'!H88+'Златибор 2020'!H88+'Златибор 2021'!H88+'Златибор 2022'!H88+'Златибор 2023'!H88+'Златибор 2024'!H88+'Златибор 2025'!H88+'Златибор 2026'!H88+'Златибор 2027'!H88</f>
        <v>300000</v>
      </c>
      <c r="I88" s="165">
        <f>'Златибор 2018'!I88+'Златибор 2019'!I88+'Златибор 2020'!I88+'Златибор 2021'!I88+'Златибор 2022'!I88+'Златибор 2023'!I88+'Златибор 2024'!I88+'Златибор 2025'!I88+'Златибор 2026'!I88+'Златибор 2027'!I88</f>
        <v>1100000</v>
      </c>
      <c r="J88" s="65">
        <f>'Златибор 2018'!J88+'Златибор 2019'!J88+'Златибор 2020'!J88+'Златибор 2021'!J88+'Златибор 2022'!J88+'Златибор 2023'!J88+'Златибор 2024'!J88+'Златибор 2025'!J88+'Златибор 2026'!J88+'Златибор 2027'!J88</f>
        <v>0</v>
      </c>
      <c r="K88" s="41"/>
      <c r="L88" s="60">
        <f>'Златибор 2018'!L88+'Златибор 2019'!L88+'Златибор 2020'!L88+'Златибор 2021'!L88+'Златибор 2022'!L88+'Златибор 2023'!L88+'Златибор 2024'!L88+'Златибор 2025'!L88+'Златибор 2026'!L88+'Златибор 2027'!L88</f>
        <v>0</v>
      </c>
      <c r="M88" s="60">
        <f>'Златибор 2018'!M88+'Златибор 2019'!M88+'Златибор 2020'!M88+'Златибор 2021'!M88+'Златибор 2022'!M88+'Златибор 2023'!M88+'Златибор 2024'!M88+'Златибор 2025'!M88+'Златибор 2026'!M88+'Златибор 2027'!M88</f>
        <v>0</v>
      </c>
      <c r="N88" s="36">
        <f>'Златибор 2018'!N88+'Златибор 2019'!N88+'Златибор 2020'!N88+'Златибор 2021'!N88+'Златибор 2022'!N88+'Златибор 2023'!N88+'Златибор 2024'!N88+'Златибор 2025'!N88+'Златибор 2026'!N88+'Златибор 2027'!N88</f>
        <v>0</v>
      </c>
      <c r="O88" s="37">
        <f>'Златибор 2018'!O88+'Златибор 2019'!O88+'Златибор 2020'!O88+'Златибор 2021'!O88+'Златибор 2022'!O88+'Златибор 2023'!O88+'Златибор 2024'!O88+'Златибор 2025'!O88+'Златибор 2026'!O88+'Златибор 2027'!O88</f>
        <v>0</v>
      </c>
      <c r="P88" s="153">
        <f t="shared" si="4"/>
        <v>600000</v>
      </c>
      <c r="Q88" s="190">
        <f t="shared" si="7"/>
        <v>300000</v>
      </c>
      <c r="R88" s="154">
        <f t="shared" si="5"/>
        <v>1100000</v>
      </c>
      <c r="S88" s="155">
        <f t="shared" si="6"/>
        <v>2000000</v>
      </c>
      <c r="T88" s="88"/>
      <c r="U88" s="137"/>
      <c r="V88" s="86"/>
    </row>
    <row r="89" spans="1:22" s="85" customFormat="1" ht="12">
      <c r="A89" s="121">
        <f>'Златибор 2018'!A89</f>
        <v>84</v>
      </c>
      <c r="B89" s="93" t="str">
        <f>'Златибор 2018'!B89</f>
        <v>Изгдадња дрвеног моста</v>
      </c>
      <c r="C89" s="94" t="str">
        <f>'Златибор 2018'!C89</f>
        <v>м</v>
      </c>
      <c r="D89" s="65">
        <f>'Златибор 2018'!D89+'Златибор 2019'!D89+'Златибор 2020'!D89+'Златибор 2021'!D89+'Златибор 2022'!D89+'Златибор 2023'!D89+'Златибор 2024'!D89+'Златибор 2025'!D95+'Златибор 2026'!D89+'Златибор 2027'!D89</f>
        <v>50</v>
      </c>
      <c r="E89" s="63">
        <f>'Златибор 2018'!E89+'Златибор 2019'!E89+'Златибор 2020'!E89+'Златибор 2021'!E89+'Златибор 2022'!E89+'Златибор 2023'!E89+'Златибор 2024'!E89+'Златибор 2025'!E95+'Златибор 2026'!E89+'Златибор 2027'!E89</f>
        <v>109800</v>
      </c>
      <c r="F89" s="164">
        <f>'Златибор 2018'!F89+'Златибор 2019'!F89+'Златибор 2020'!F89+'Златибор 2021'!F89+'Златибор 2022'!F89+'Златибор 2023'!F89+'Златибор 2024'!F89+'Златибор 2025'!F89+'Златибор 2026'!F89+'Златибор 2027'!F89</f>
        <v>610000</v>
      </c>
      <c r="G89" s="164">
        <f>'Златибор 2018'!G89+'Златибор 2019'!G89+'Златибор 2020'!G89+'Златибор 2021'!G89+'Златибор 2022'!G89+'Златибор 2023'!G89+'Златибор 2024'!G89+'Златибор 2025'!G89+'Златибор 2026'!G89+'Златибор 2027'!G89</f>
        <v>183000</v>
      </c>
      <c r="H89" s="164">
        <f>'Златибор 2018'!H89+'Златибор 2019'!H89+'Златибор 2020'!H89+'Златибор 2021'!H89+'Златибор 2022'!H89+'Златибор 2023'!H89+'Златибор 2024'!H89+'Златибор 2025'!H89+'Златибор 2026'!H89+'Златибор 2027'!H89</f>
        <v>85400</v>
      </c>
      <c r="I89" s="165">
        <f>'Златибор 2018'!I89+'Златибор 2019'!I89+'Златибор 2020'!I89+'Златибор 2021'!I89+'Златибор 2022'!I89+'Златибор 2023'!I89+'Златибор 2024'!I89+'Златибор 2025'!I89+'Златибор 2026'!I89+'Златибор 2027'!I89</f>
        <v>341600</v>
      </c>
      <c r="J89" s="65">
        <f>'Златибор 2018'!J89+'Златибор 2019'!J89+'Златибор 2020'!J89+'Златибор 2021'!J89+'Златибор 2022'!J89+'Златибор 2023'!J89+'Златибор 2024'!J89+'Златибор 2025'!J89+'Златибор 2026'!J89+'Златибор 2027'!J89</f>
        <v>0</v>
      </c>
      <c r="K89" s="41"/>
      <c r="L89" s="60">
        <f>'Златибор 2018'!L89+'Златибор 2019'!L89+'Златибор 2020'!L89+'Златибор 2021'!L89+'Златибор 2022'!L89+'Златибор 2023'!L89+'Златибор 2024'!L89+'Златибор 2025'!L89+'Златибор 2026'!L89+'Златибор 2027'!L89</f>
        <v>0</v>
      </c>
      <c r="M89" s="60">
        <f>'Златибор 2018'!M89+'Златибор 2019'!M89+'Златибор 2020'!M89+'Златибор 2021'!M89+'Златибор 2022'!M89+'Златибор 2023'!M89+'Златибор 2024'!M89+'Златибор 2025'!M89+'Златибор 2026'!M89+'Златибор 2027'!M89</f>
        <v>0</v>
      </c>
      <c r="N89" s="36">
        <f>'Златибор 2018'!N89+'Златибор 2019'!N89+'Златибор 2020'!N89+'Златибор 2021'!N89+'Златибор 2022'!N89+'Златибор 2023'!N89+'Златибор 2024'!N89+'Златибор 2025'!N89+'Златибор 2026'!N89+'Златибор 2027'!N89</f>
        <v>0</v>
      </c>
      <c r="O89" s="37">
        <f>'Златибор 2018'!O89+'Златибор 2019'!O89+'Златибор 2020'!O89+'Златибор 2021'!O89+'Златибор 2022'!O89+'Златибор 2023'!O89+'Златибор 2024'!O89+'Златибор 2025'!O89+'Златибор 2026'!O89+'Златибор 2027'!O89</f>
        <v>0</v>
      </c>
      <c r="P89" s="153">
        <f t="shared" si="4"/>
        <v>183000</v>
      </c>
      <c r="Q89" s="190">
        <f t="shared" si="7"/>
        <v>85400</v>
      </c>
      <c r="R89" s="154">
        <f t="shared" si="5"/>
        <v>341600</v>
      </c>
      <c r="S89" s="155">
        <f t="shared" si="6"/>
        <v>610000</v>
      </c>
      <c r="T89" s="88"/>
      <c r="U89" s="137"/>
      <c r="V89" s="86"/>
    </row>
    <row r="90" spans="1:22" s="85" customFormat="1" ht="12">
      <c r="A90" s="121">
        <f>'Златибор 2018'!A90</f>
        <v>85</v>
      </c>
      <c r="B90" s="93" t="str">
        <f>'Златибор 2018'!B90</f>
        <v>Откуп старих предмета за формирање изложбене збирке</v>
      </c>
      <c r="C90" s="94" t="str">
        <f>'Златибор 2018'!C90</f>
        <v>ком.</v>
      </c>
      <c r="D90" s="65">
        <f>'Златибор 2018'!D90+'Златибор 2019'!D90+'Златибор 2020'!D90+'Златибор 2021'!D90+'Златибор 2022'!D90+'Златибор 2023'!D90+'Златибор 2024'!D90+'Златибор 2025'!D96+'Златибор 2026'!D90+'Златибор 2027'!D90</f>
        <v>7</v>
      </c>
      <c r="E90" s="63">
        <f>'Златибор 2018'!E90+'Златибор 2019'!E90+'Златибор 2020'!E90+'Златибор 2021'!E90+'Златибор 2022'!E90+'Златибор 2023'!E90+'Златибор 2024'!E90+'Златибор 2025'!E96+'Златибор 2026'!E90+'Златибор 2027'!E90</f>
        <v>900000</v>
      </c>
      <c r="F90" s="164">
        <f>'Златибор 2018'!F90+'Златибор 2019'!F90+'Златибор 2020'!F90+'Златибор 2021'!F90+'Златибор 2022'!F90+'Златибор 2023'!F90+'Златибор 2024'!F90+'Златибор 2025'!F90+'Златибор 2026'!F90+'Златибор 2027'!F90</f>
        <v>800000</v>
      </c>
      <c r="G90" s="164">
        <f>'Златибор 2018'!G90+'Златибор 2019'!G90+'Златибор 2020'!G90+'Златибор 2021'!G90+'Златибор 2022'!G90+'Златибор 2023'!G90+'Златибор 2024'!G90+'Златибор 2025'!G90+'Златибор 2026'!G90+'Златибор 2027'!G90</f>
        <v>240000</v>
      </c>
      <c r="H90" s="164">
        <f>'Златибор 2018'!H90+'Златибор 2019'!H90+'Златибор 2020'!H90+'Златибор 2021'!H90+'Златибор 2022'!H90+'Златибор 2023'!H90+'Златибор 2024'!H90+'Златибор 2025'!H90+'Златибор 2026'!H90+'Златибор 2027'!H90</f>
        <v>120000</v>
      </c>
      <c r="I90" s="165">
        <f>'Златибор 2018'!I90+'Златибор 2019'!I90+'Златибор 2020'!I90+'Златибор 2021'!I90+'Златибор 2022'!I90+'Златибор 2023'!I90+'Златибор 2024'!I90+'Златибор 2025'!I90+'Златибор 2026'!I90+'Златибор 2027'!I90</f>
        <v>440000.00000000006</v>
      </c>
      <c r="J90" s="65">
        <f>'Златибор 2018'!J90+'Златибор 2019'!J90+'Златибор 2020'!J90+'Златибор 2021'!J90+'Златибор 2022'!J90+'Златибор 2023'!J90+'Златибор 2024'!J90+'Златибор 2025'!J90+'Златибор 2026'!J90+'Златибор 2027'!J90</f>
        <v>0</v>
      </c>
      <c r="K90" s="41"/>
      <c r="L90" s="60">
        <f>'Златибор 2018'!L90+'Златибор 2019'!L90+'Златибор 2020'!L90+'Златибор 2021'!L90+'Златибор 2022'!L90+'Златибор 2023'!L90+'Златибор 2024'!L90+'Златибор 2025'!L90+'Златибор 2026'!L90+'Златибор 2027'!L90</f>
        <v>0</v>
      </c>
      <c r="M90" s="60">
        <f>'Златибор 2018'!M90+'Златибор 2019'!M90+'Златибор 2020'!M90+'Златибор 2021'!M90+'Златибор 2022'!M90+'Златибор 2023'!M90+'Златибор 2024'!M90+'Златибор 2025'!M90+'Златибор 2026'!M90+'Златибор 2027'!M90</f>
        <v>0</v>
      </c>
      <c r="N90" s="36">
        <f>'Златибор 2018'!N90+'Златибор 2019'!N90+'Златибор 2020'!N90+'Златибор 2021'!N90+'Златибор 2022'!N90+'Златибор 2023'!N90+'Златибор 2024'!N90+'Златибор 2025'!N90+'Златибор 2026'!N90+'Златибор 2027'!N90</f>
        <v>0</v>
      </c>
      <c r="O90" s="37">
        <f>'Златибор 2018'!O90+'Златибор 2019'!O90+'Златибор 2020'!O90+'Златибор 2021'!O90+'Златибор 2022'!O90+'Златибор 2023'!O90+'Златибор 2024'!O90+'Златибор 2025'!O90+'Златибор 2026'!O90+'Златибор 2027'!O90</f>
        <v>0</v>
      </c>
      <c r="P90" s="153">
        <f t="shared" si="4"/>
        <v>240000</v>
      </c>
      <c r="Q90" s="190">
        <f t="shared" si="7"/>
        <v>120000</v>
      </c>
      <c r="R90" s="154">
        <f t="shared" si="5"/>
        <v>440000.00000000006</v>
      </c>
      <c r="S90" s="155">
        <f t="shared" si="6"/>
        <v>800000</v>
      </c>
      <c r="T90" s="88"/>
      <c r="U90" s="137"/>
      <c r="V90" s="86"/>
    </row>
    <row r="91" spans="1:22" s="85" customFormat="1" ht="12">
      <c r="A91" s="121">
        <f>'Златибор 2018'!A91</f>
        <v>86</v>
      </c>
      <c r="B91" s="93" t="str">
        <f>'Златибор 2018'!B91</f>
        <v>Набавка тримера за траву</v>
      </c>
      <c r="C91" s="94" t="str">
        <f>'Златибор 2018'!C91</f>
        <v>ком.</v>
      </c>
      <c r="D91" s="65">
        <f>'Златибор 2018'!D91+'Златибор 2019'!D91+'Златибор 2020'!D91+'Златибор 2021'!D91+'Златибор 2022'!D91+'Златибор 2023'!D91+'Златибор 2024'!D91+'Златибор 2025'!D97+'Златибор 2026'!D91+'Златибор 2027'!D91</f>
        <v>2</v>
      </c>
      <c r="E91" s="63">
        <f>'Златибор 2018'!E91+'Златибор 2019'!E91+'Златибор 2020'!E91+'Златибор 2021'!E91+'Златибор 2022'!E91+'Златибор 2023'!E91+'Златибор 2024'!E91+'Златибор 2025'!E97+'Златибор 2026'!E91+'Златибор 2027'!E91</f>
        <v>720000</v>
      </c>
      <c r="F91" s="164">
        <f>'Златибор 2018'!F91+'Златибор 2019'!F91+'Златибор 2020'!F91+'Златибор 2021'!F91+'Златибор 2022'!F91+'Златибор 2023'!F91+'Златибор 2024'!F91+'Златибор 2025'!F91+'Златибор 2026'!F91+'Златибор 2027'!F91</f>
        <v>160000</v>
      </c>
      <c r="G91" s="164">
        <f>'Златибор 2018'!G91+'Златибор 2019'!G91+'Златибор 2020'!G91+'Златибор 2021'!G91+'Златибор 2022'!G91+'Златибор 2023'!G91+'Златибор 2024'!G91+'Златибор 2025'!G91+'Златибор 2026'!G91+'Златибор 2027'!G91</f>
        <v>48000</v>
      </c>
      <c r="H91" s="164">
        <f>'Златибор 2018'!H91+'Златибор 2019'!H91+'Златибор 2020'!H91+'Златибор 2021'!H91+'Златибор 2022'!H91+'Златибор 2023'!H91+'Златибор 2024'!H91+'Златибор 2025'!H91+'Златибор 2026'!H91+'Златибор 2027'!H91</f>
        <v>16000</v>
      </c>
      <c r="I91" s="165">
        <f>'Златибор 2018'!I91+'Златибор 2019'!I91+'Златибор 2020'!I91+'Златибор 2021'!I91+'Златибор 2022'!I91+'Златибор 2023'!I91+'Златибор 2024'!I91+'Златибор 2025'!I91+'Златибор 2026'!I91+'Златибор 2027'!I91</f>
        <v>96000</v>
      </c>
      <c r="J91" s="65">
        <f>'Златибор 2018'!J91+'Златибор 2019'!J91+'Златибор 2020'!J91+'Златибор 2021'!J91+'Златибор 2022'!J91+'Златибор 2023'!J91+'Златибор 2024'!J91+'Златибор 2025'!J91+'Златибор 2026'!J91+'Златибор 2027'!J91</f>
        <v>0</v>
      </c>
      <c r="K91" s="41"/>
      <c r="L91" s="60">
        <f>'Златибор 2018'!L91+'Златибор 2019'!L91+'Златибор 2020'!L91+'Златибор 2021'!L91+'Златибор 2022'!L91+'Златибор 2023'!L91+'Златибор 2024'!L91+'Златибор 2025'!L91+'Златибор 2026'!L91+'Златибор 2027'!L91</f>
        <v>0</v>
      </c>
      <c r="M91" s="60">
        <f>'Златибор 2018'!M91+'Златибор 2019'!M91+'Златибор 2020'!M91+'Златибор 2021'!M91+'Златибор 2022'!M91+'Златибор 2023'!M91+'Златибор 2024'!M91+'Златибор 2025'!M91+'Златибор 2026'!M91+'Златибор 2027'!M91</f>
        <v>0</v>
      </c>
      <c r="N91" s="36">
        <f>'Златибор 2018'!N91+'Златибор 2019'!N91+'Златибор 2020'!N91+'Златибор 2021'!N91+'Златибор 2022'!N91+'Златибор 2023'!N91+'Златибор 2024'!N91+'Златибор 2025'!N91+'Златибор 2026'!N91+'Златибор 2027'!N91</f>
        <v>0</v>
      </c>
      <c r="O91" s="37">
        <f>'Златибор 2018'!O91+'Златибор 2019'!O91+'Златибор 2020'!O91+'Златибор 2021'!O91+'Златибор 2022'!O91+'Златибор 2023'!O91+'Златибор 2024'!O91+'Златибор 2025'!O91+'Златибор 2026'!O91+'Златибор 2027'!O91</f>
        <v>0</v>
      </c>
      <c r="P91" s="153">
        <f t="shared" si="4"/>
        <v>48000</v>
      </c>
      <c r="Q91" s="190">
        <f t="shared" si="7"/>
        <v>16000</v>
      </c>
      <c r="R91" s="154">
        <f t="shared" si="5"/>
        <v>96000</v>
      </c>
      <c r="S91" s="155">
        <f t="shared" si="6"/>
        <v>160000</v>
      </c>
      <c r="T91" s="88"/>
      <c r="U91" s="137"/>
      <c r="V91" s="86"/>
    </row>
    <row r="92" spans="1:22" s="85" customFormat="1" ht="12">
      <c r="A92" s="206">
        <f>'Златибор 2018'!A92</f>
        <v>87</v>
      </c>
      <c r="B92" s="207" t="str">
        <f>'Златибор 2018'!B92</f>
        <v>Набавка штампача са скенером</v>
      </c>
      <c r="C92" s="201" t="str">
        <f>'Златибор 2018'!C92</f>
        <v>ком.</v>
      </c>
      <c r="D92" s="208">
        <f>'Златибор 2018'!D92+'Златибор 2019'!D92+'Златибор 2020'!D92+'Златибор 2021'!D92+'Златибор 2022'!D92+'Златибор 2023'!D92+'Златибор 2024'!D92+'Златибор 2025'!D98+'Златибор 2026'!D92+'Златибор 2027'!D92</f>
        <v>1</v>
      </c>
      <c r="E92" s="209">
        <f>'Златибор 2018'!E92+'Златибор 2019'!E92+'Златибор 2020'!E92+'Златибор 2021'!E92+'Златибор 2022'!E92+'Златибор 2023'!E92+'Златибор 2024'!E92+'Златибор 2025'!E98+'Златибор 2026'!E92+'Златибор 2027'!E92</f>
        <v>400000</v>
      </c>
      <c r="F92" s="210">
        <f>'Златибор 2018'!F92+'Златибор 2019'!F92+'Златибор 2020'!F92+'Златибор 2021'!F92+'Златибор 2022'!F92+'Златибор 2023'!F92+'Златибор 2024'!F92+'Златибор 2025'!F92+'Златибор 2026'!F92+'Златибор 2027'!F92</f>
        <v>50000</v>
      </c>
      <c r="G92" s="210">
        <f>'Златибор 2018'!G92+'Златибор 2019'!G92+'Златибор 2020'!G92+'Златибор 2021'!G92+'Златибор 2022'!G92+'Златибор 2023'!G92+'Златибор 2024'!G92+'Златибор 2025'!G92+'Златибор 2026'!G92+'Златибор 2027'!G92</f>
        <v>15000</v>
      </c>
      <c r="H92" s="210">
        <f>'Златибор 2018'!H92+'Златибор 2019'!H92+'Златибор 2020'!H92+'Златибор 2021'!H92+'Златибор 2022'!H92+'Златибор 2023'!H92+'Златибор 2024'!H92+'Златибор 2025'!H92+'Златибор 2026'!H92+'Златибор 2027'!H92</f>
        <v>5000</v>
      </c>
      <c r="I92" s="211">
        <f>'Златибор 2018'!I92+'Златибор 2019'!I92+'Златибор 2020'!I92+'Златибор 2021'!I92+'Златибор 2022'!I92+'Златибор 2023'!I92+'Златибор 2024'!I92+'Златибор 2025'!I92+'Златибор 2026'!I92+'Златибор 2027'!I92</f>
        <v>30000</v>
      </c>
      <c r="J92" s="208">
        <f>'Златибор 2018'!J92+'Златибор 2019'!J92+'Златибор 2020'!J92+'Златибор 2021'!J92+'Златибор 2022'!J92+'Златибор 2023'!J92+'Златибор 2024'!J92+'Златибор 2025'!J92+'Златибор 2026'!J92+'Златибор 2027'!J92</f>
        <v>0</v>
      </c>
      <c r="K92" s="204"/>
      <c r="L92" s="173">
        <f>'Златибор 2018'!L92+'Златибор 2019'!L92+'Златибор 2020'!L92+'Златибор 2021'!L92+'Златибор 2022'!L92+'Златибор 2023'!L92+'Златибор 2024'!L92+'Златибор 2025'!L92+'Златибор 2026'!L92+'Златибор 2027'!L92</f>
        <v>0</v>
      </c>
      <c r="M92" s="173">
        <f>'Златибор 2018'!M92+'Златибор 2019'!M92+'Златибор 2020'!M92+'Златибор 2021'!M92+'Златибор 2022'!M92+'Златибор 2023'!M92+'Златибор 2024'!M92+'Златибор 2025'!M92+'Златибор 2026'!M92+'Златибор 2027'!M92</f>
        <v>0</v>
      </c>
      <c r="N92" s="51">
        <f>'Златибор 2018'!N92+'Златибор 2019'!N92+'Златибор 2020'!N92+'Златибор 2021'!N92+'Златибор 2022'!N92+'Златибор 2023'!N92+'Златибор 2024'!N92+'Златибор 2025'!N92+'Златибор 2026'!N92+'Златибор 2027'!N92</f>
        <v>0</v>
      </c>
      <c r="O92" s="52">
        <f>'Златибор 2018'!O92+'Златибор 2019'!O92+'Златибор 2020'!O92+'Златибор 2021'!O92+'Златибор 2022'!O92+'Златибор 2023'!O92+'Златибор 2024'!O92+'Златибор 2025'!O92+'Златибор 2026'!O92+'Златибор 2027'!O92</f>
        <v>0</v>
      </c>
      <c r="P92" s="182">
        <f t="shared" si="4"/>
        <v>15000</v>
      </c>
      <c r="Q92" s="212">
        <f t="shared" si="7"/>
        <v>5000</v>
      </c>
      <c r="R92" s="184">
        <f t="shared" si="5"/>
        <v>30000</v>
      </c>
      <c r="S92" s="185">
        <f t="shared" si="6"/>
        <v>50000</v>
      </c>
      <c r="T92" s="88"/>
      <c r="U92" s="137"/>
      <c r="V92" s="86"/>
    </row>
    <row r="93" spans="1:22" s="85" customFormat="1" ht="12">
      <c r="A93" s="121">
        <f>'Златибор 2018'!A93</f>
        <v>88</v>
      </c>
      <c r="B93" s="93" t="str">
        <f>'Златибор 2018'!B93</f>
        <v>Набавка геодетских радова</v>
      </c>
      <c r="C93" s="94" t="str">
        <f>'Златибор 2018'!C93</f>
        <v>ком.</v>
      </c>
      <c r="D93" s="65">
        <f>'Златибор 2018'!D93+'Златибор 2019'!D93+'Златибор 2020'!D93+'Златибор 2021'!D93+'Златибор 2022'!D93+'Златибор 2023'!D93+'Златибор 2024'!D93+'Златибор 2025'!D99+'Златибор 2026'!D93+'Златибор 2027'!D93</f>
        <v>7</v>
      </c>
      <c r="E93" s="65">
        <f>'Златибор 2018'!E93+'Златибор 2019'!E93+'Златибор 2020'!E93+'Златибор 2021'!E93+'Златибор 2022'!E93+'Златибор 2023'!E93+'Златибор 2024'!E93+'Златибор 2025'!E99+'Златибор 2026'!E93+'Златибор 2027'!E93</f>
        <v>800000</v>
      </c>
      <c r="F93" s="164">
        <f>'Златибор 2018'!F93+'Златибор 2019'!F93+'Златибор 2020'!F93+'Златибор 2021'!F93+'Златибор 2022'!F93+'Златибор 2023'!F93+'Златибор 2024'!F93+'Златибор 2025'!F93+'Златибор 2026'!F93+'Златибор 2027'!F93</f>
        <v>800000</v>
      </c>
      <c r="G93" s="164">
        <f>'Златибор 2018'!G93+'Златибор 2019'!G93+'Златибор 2020'!G93+'Златибор 2021'!G93+'Златибор 2022'!G93+'Златибор 2023'!G93+'Златибор 2024'!G93+'Златибор 2025'!G93+'Златибор 2026'!G93+'Златибор 2027'!G93</f>
        <v>240000</v>
      </c>
      <c r="H93" s="164">
        <f>'Златибор 2018'!H93+'Златибор 2019'!H93+'Златибор 2020'!H93+'Златибор 2021'!H93+'Златибор 2022'!H93+'Златибор 2023'!H93+'Златибор 2024'!H93+'Златибор 2025'!H93+'Златибор 2026'!H93+'Златибор 2027'!H93</f>
        <v>120000</v>
      </c>
      <c r="I93" s="165">
        <f>'Златибор 2018'!I93+'Златибор 2019'!I93+'Златибор 2020'!I93+'Златибор 2021'!I93+'Златибор 2022'!I93+'Златибор 2023'!I93+'Златибор 2024'!I93+'Златибор 2025'!I93+'Златибор 2026'!I93+'Златибор 2027'!I93</f>
        <v>440000.00000000006</v>
      </c>
      <c r="J93" s="65">
        <f>'Златибор 2018'!J93+'Златибор 2019'!J93+'Златибор 2020'!J93+'Златибор 2021'!J93+'Златибор 2022'!J93+'Златибор 2023'!J93+'Златибор 2024'!J93+'Златибор 2025'!J93+'Златибор 2026'!J93+'Златибор 2027'!J93</f>
        <v>0</v>
      </c>
      <c r="K93" s="41"/>
      <c r="L93" s="60">
        <f>'Златибор 2018'!L93+'Златибор 2019'!L93+'Златибор 2020'!L93+'Златибор 2021'!L93+'Златибор 2022'!L93+'Златибор 2023'!L93+'Златибор 2024'!L93+'Златибор 2025'!L93+'Златибор 2026'!L93+'Златибор 2027'!L93</f>
        <v>0</v>
      </c>
      <c r="M93" s="60">
        <f>'Златибор 2018'!M93+'Златибор 2019'!M93+'Златибор 2020'!M93+'Златибор 2021'!M93+'Златибор 2022'!M93+'Златибор 2023'!M93+'Златибор 2024'!M93+'Златибор 2025'!M93+'Златибор 2026'!M93+'Златибор 2027'!M93</f>
        <v>0</v>
      </c>
      <c r="N93" s="36">
        <f>'Златибор 2018'!N93+'Златибор 2019'!N93+'Златибор 2020'!N93+'Златибор 2021'!N93+'Златибор 2022'!N93+'Златибор 2023'!N93+'Златибор 2024'!N93+'Златибор 2025'!N93+'Златибор 2026'!N93+'Златибор 2027'!N93</f>
        <v>0</v>
      </c>
      <c r="O93" s="37">
        <f>'Златибор 2018'!O93+'Златибор 2019'!O93+'Златибор 2020'!O93+'Златибор 2021'!O93+'Златибор 2022'!O93+'Златибор 2023'!O93+'Златибор 2024'!O93+'Златибор 2025'!O93+'Златибор 2026'!O93+'Златибор 2027'!O93</f>
        <v>0</v>
      </c>
      <c r="P93" s="153">
        <f t="shared" si="4"/>
        <v>240000</v>
      </c>
      <c r="Q93" s="190">
        <f t="shared" si="7"/>
        <v>120000</v>
      </c>
      <c r="R93" s="154">
        <f t="shared" si="5"/>
        <v>440000.00000000006</v>
      </c>
      <c r="S93" s="155">
        <f t="shared" si="6"/>
        <v>800000</v>
      </c>
      <c r="T93" s="88"/>
      <c r="U93" s="137"/>
      <c r="V93" s="86"/>
    </row>
    <row r="94" spans="1:22" s="85" customFormat="1" ht="12">
      <c r="A94" s="121">
        <f>'Златибор 2018'!A94</f>
        <v>89</v>
      </c>
      <c r="B94" s="93" t="str">
        <f>'Златибор 2018'!B94</f>
        <v>Трошкови израде основа газдовања шумама</v>
      </c>
      <c r="C94" s="94" t="str">
        <f>'Златибор 2018'!C94</f>
        <v>ком.</v>
      </c>
      <c r="D94" s="65">
        <f>'Златибор 2018'!D94+'Златибор 2019'!D94+'Златибор 2020'!D94+'Златибор 2021'!D94+'Златибор 2022'!D94+'Златибор 2023'!D94+'Златибор 2024'!D94+'Златибор 2025'!D100+'Златибор 2026'!D94+'Златибор 2027'!D94</f>
        <v>1</v>
      </c>
      <c r="E94" s="65">
        <f>'Златибор 2018'!E94+'Златибор 2019'!E94+'Златибор 2020'!E94+'Златибор 2021'!E94+'Златибор 2022'!E94+'Златибор 2023'!E94+'Златибор 2024'!E94+'Златибор 2025'!E100+'Златибор 2026'!E94+'Златибор 2027'!E94</f>
        <v>3700000</v>
      </c>
      <c r="F94" s="164">
        <f>'Златибор 2018'!F94+'Златибор 2019'!F94+'Златибор 2020'!F94+'Златибор 2021'!F94+'Златибор 2022'!F94+'Златибор 2023'!F94+'Златибор 2024'!F94+'Златибор 2025'!F94+'Златибор 2026'!F94+'Златибор 2027'!F94</f>
        <v>3700000</v>
      </c>
      <c r="G94" s="164">
        <f>'Златибор 2018'!G94+'Златибор 2019'!G94+'Златибор 2020'!G94+'Златибор 2021'!G94+'Златибор 2022'!G94+'Златибор 2023'!G94+'Златибор 2024'!G94+'Златибор 2025'!G94+'Златибор 2026'!G94+'Златибор 2027'!G94</f>
        <v>0</v>
      </c>
      <c r="H94" s="164">
        <f>'Златибор 2018'!H94+'Златибор 2019'!H94+'Златибор 2020'!H94+'Златибор 2021'!H94+'Златибор 2022'!H94+'Златибор 2023'!H94+'Златибор 2024'!H94+'Златибор 2025'!H94+'Златибор 2026'!H94+'Златибор 2027'!H94</f>
        <v>0</v>
      </c>
      <c r="I94" s="165">
        <f>'Златибор 2018'!I94+'Златибор 2019'!I94+'Златибор 2020'!I94+'Златибор 2021'!I94+'Златибор 2022'!I94+'Златибор 2023'!I94+'Златибор 2024'!I94+'Златибор 2025'!I94+'Златибор 2026'!I94+'Златибор 2027'!I94</f>
        <v>3700000</v>
      </c>
      <c r="J94" s="65">
        <f>'Златибор 2018'!J94+'Златибор 2019'!J94+'Златибор 2020'!J94+'Златибор 2021'!J94+'Златибор 2022'!J94+'Златибор 2023'!J94+'Златибор 2024'!J94+'Златибор 2025'!J94+'Златибор 2026'!J94+'Златибор 2027'!J94</f>
        <v>0</v>
      </c>
      <c r="K94" s="41"/>
      <c r="L94" s="60">
        <f>'Златибор 2018'!L94+'Златибор 2019'!L94+'Златибор 2020'!L94+'Златибор 2021'!L94+'Златибор 2022'!L94+'Златибор 2023'!L94+'Златибор 2024'!L94+'Златибор 2025'!L94+'Златибор 2026'!L94+'Златибор 2027'!L94</f>
        <v>0</v>
      </c>
      <c r="M94" s="60">
        <f>'Златибор 2018'!M94+'Златибор 2019'!M94+'Златибор 2020'!M94+'Златибор 2021'!M94+'Златибор 2022'!M94+'Златибор 2023'!M94+'Златибор 2024'!M94+'Златибор 2025'!M94+'Златибор 2026'!M94+'Златибор 2027'!M94</f>
        <v>0</v>
      </c>
      <c r="N94" s="36">
        <f>'Златибор 2018'!N94+'Златибор 2019'!N94+'Златибор 2020'!N94+'Златибор 2021'!N94+'Златибор 2022'!N94+'Златибор 2023'!N94+'Златибор 2024'!N94+'Златибор 2025'!N94+'Златибор 2026'!N94+'Златибор 2027'!N94</f>
        <v>0</v>
      </c>
      <c r="O94" s="37">
        <f>'Златибор 2018'!O94+'Златибор 2019'!O94+'Златибор 2020'!O94+'Златибор 2021'!O94+'Златибор 2022'!O94+'Златибор 2023'!O94+'Златибор 2024'!O94+'Златибор 2025'!O94+'Златибор 2026'!O94+'Златибор 2027'!O94</f>
        <v>0</v>
      </c>
      <c r="P94" s="153">
        <f>G94+M94</f>
        <v>0</v>
      </c>
      <c r="Q94" s="190">
        <f>H94+N94</f>
        <v>0</v>
      </c>
      <c r="R94" s="154">
        <f>O94+I94</f>
        <v>3700000</v>
      </c>
      <c r="S94" s="155">
        <f>L94+F94</f>
        <v>3700000</v>
      </c>
      <c r="T94" s="88"/>
      <c r="U94" s="137"/>
      <c r="V94" s="86"/>
    </row>
    <row r="95" spans="1:22" s="85" customFormat="1" ht="12">
      <c r="A95" s="121">
        <f>'Златибор 2018'!A95</f>
        <v>90</v>
      </c>
      <c r="B95" s="93" t="str">
        <f>'Златибор 2018'!B95</f>
        <v>Реализација пројекта презентације ЗП у оквиру клуба Кошутњак</v>
      </c>
      <c r="C95" s="94" t="str">
        <f>'Златибор 2018'!C95</f>
        <v>ком.</v>
      </c>
      <c r="D95" s="65">
        <f>'Златибор 2018'!D95+'Златибор 2019'!D95+'Златибор 2020'!D95+'Златибор 2021'!D95+'Златибор 2022'!D95+'Златибор 2023'!D95+'Златибор 2024'!D95+'Златибор 2025'!D101+'Златибор 2026'!D95+'Златибор 2027'!D95</f>
        <v>1</v>
      </c>
      <c r="E95" s="65">
        <f>'Златибор 2018'!E95+'Златибор 2019'!E95+'Златибор 2020'!E95+'Златибор 2021'!E95+'Златибор 2022'!E95+'Златибор 2023'!E95+'Златибор 2024'!E95+'Златибор 2025'!E101+'Златибор 2026'!E95+'Златибор 2027'!E95</f>
        <v>1949773</v>
      </c>
      <c r="F95" s="164">
        <f>'Златибор 2018'!F95+'Златибор 2019'!F95+'Златибор 2020'!F95+'Златибор 2021'!F95+'Златибор 2022'!F95+'Златибор 2023'!F95+'Златибор 2024'!F95+'Златибор 2025'!F95+'Златибор 2026'!F95+'Златибор 2027'!F95</f>
        <v>1949773</v>
      </c>
      <c r="G95" s="164">
        <f>'Златибор 2018'!G95+'Златибор 2019'!G95+'Златибор 2020'!G95+'Златибор 2021'!G95+'Златибор 2022'!G95+'Златибор 2023'!G95+'Златибор 2024'!G95+'Златибор 2025'!G95+'Златибор 2026'!G95+'Златибор 2027'!G95</f>
        <v>0</v>
      </c>
      <c r="H95" s="164">
        <f>'Златибор 2018'!H95+'Златибор 2019'!H95+'Златибор 2020'!H95+'Златибор 2021'!H95+'Златибор 2022'!H95+'Златибор 2023'!H95+'Златибор 2024'!H95+'Златибор 2025'!H95+'Златибор 2026'!H95+'Златибор 2027'!H95</f>
        <v>0</v>
      </c>
      <c r="I95" s="165">
        <f>'Златибор 2018'!I95+'Златибор 2019'!I95+'Златибор 2020'!I95+'Златибор 2021'!I95+'Златибор 2022'!I95+'Златибор 2023'!I95+'Златибор 2024'!I95+'Златибор 2025'!I95+'Златибор 2026'!I95+'Златибор 2027'!I95</f>
        <v>1949773</v>
      </c>
      <c r="J95" s="65">
        <f>'Златибор 2018'!J95+'Златибор 2019'!J95+'Златибор 2020'!J95+'Златибор 2021'!J95+'Златибор 2022'!J95+'Златибор 2023'!J95+'Златибор 2024'!J95+'Златибор 2025'!J95+'Златибор 2026'!J95+'Златибор 2027'!J95</f>
        <v>0</v>
      </c>
      <c r="K95" s="41"/>
      <c r="L95" s="60">
        <f>'Златибор 2018'!L95+'Златибор 2019'!L95+'Златибор 2020'!L95+'Златибор 2021'!L95+'Златибор 2022'!L95+'Златибор 2023'!L95+'Златибор 2024'!L95+'Златибор 2025'!L95+'Златибор 2026'!L95+'Златибор 2027'!L95</f>
        <v>0</v>
      </c>
      <c r="M95" s="60">
        <f>'Златибор 2018'!M95+'Златибор 2019'!M95+'Златибор 2020'!M95+'Златибор 2021'!M95+'Златибор 2022'!M95+'Златибор 2023'!M95+'Златибор 2024'!M95+'Златибор 2025'!M95+'Златибор 2026'!M95+'Златибор 2027'!M95</f>
        <v>0</v>
      </c>
      <c r="N95" s="36">
        <f>'Златибор 2018'!N95+'Златибор 2019'!N95+'Златибор 2020'!N95+'Златибор 2021'!N95+'Златибор 2022'!N95+'Златибор 2023'!N95+'Златибор 2024'!N95+'Златибор 2025'!N95+'Златибор 2026'!N95+'Златибор 2027'!N95</f>
        <v>0</v>
      </c>
      <c r="O95" s="37">
        <f>'Златибор 2018'!O95+'Златибор 2019'!O95+'Златибор 2020'!O95+'Златибор 2021'!O95+'Златибор 2022'!O95+'Златибор 2023'!O95+'Златибор 2024'!O95+'Златибор 2025'!O95+'Златибор 2026'!O95+'Златибор 2027'!O95</f>
        <v>0</v>
      </c>
      <c r="P95" s="153">
        <f>G95+M95</f>
        <v>0</v>
      </c>
      <c r="Q95" s="190">
        <f>H95+N95</f>
        <v>0</v>
      </c>
      <c r="R95" s="154">
        <f>O95+I95</f>
        <v>1949773</v>
      </c>
      <c r="S95" s="155">
        <f>L95+F95</f>
        <v>1949773</v>
      </c>
      <c r="T95" s="88"/>
      <c r="U95" s="137"/>
      <c r="V95" s="86"/>
    </row>
    <row r="96" spans="1:22" s="85" customFormat="1" ht="12" hidden="1">
      <c r="A96" s="121"/>
      <c r="B96" s="93"/>
      <c r="C96" s="94"/>
      <c r="D96" s="65"/>
      <c r="E96" s="65"/>
      <c r="F96" s="164"/>
      <c r="G96" s="164"/>
      <c r="H96" s="164"/>
      <c r="I96" s="165"/>
      <c r="J96" s="65"/>
      <c r="K96" s="41"/>
      <c r="L96" s="60"/>
      <c r="M96" s="60"/>
      <c r="N96" s="36"/>
      <c r="O96" s="37"/>
      <c r="P96" s="153"/>
      <c r="Q96" s="190"/>
      <c r="R96" s="154"/>
      <c r="S96" s="155"/>
      <c r="T96" s="88"/>
      <c r="U96" s="137"/>
      <c r="V96" s="86"/>
    </row>
    <row r="97" spans="1:22" s="85" customFormat="1" ht="12" hidden="1">
      <c r="A97" s="121"/>
      <c r="B97" s="93"/>
      <c r="C97" s="94"/>
      <c r="D97" s="65"/>
      <c r="E97" s="65"/>
      <c r="F97" s="164"/>
      <c r="G97" s="164"/>
      <c r="H97" s="164"/>
      <c r="I97" s="165"/>
      <c r="J97" s="65"/>
      <c r="K97" s="41"/>
      <c r="L97" s="60"/>
      <c r="M97" s="60"/>
      <c r="N97" s="36"/>
      <c r="O97" s="37"/>
      <c r="P97" s="153"/>
      <c r="Q97" s="190"/>
      <c r="R97" s="154"/>
      <c r="S97" s="155"/>
      <c r="T97" s="88"/>
      <c r="U97" s="137"/>
      <c r="V97" s="86"/>
    </row>
    <row r="98" spans="1:22" s="85" customFormat="1" ht="12" hidden="1">
      <c r="A98" s="121"/>
      <c r="B98" s="93"/>
      <c r="C98" s="94"/>
      <c r="D98" s="65"/>
      <c r="E98" s="65"/>
      <c r="F98" s="164"/>
      <c r="G98" s="164"/>
      <c r="H98" s="164"/>
      <c r="I98" s="165"/>
      <c r="J98" s="65"/>
      <c r="K98" s="41"/>
      <c r="L98" s="60"/>
      <c r="M98" s="60"/>
      <c r="N98" s="36"/>
      <c r="O98" s="37"/>
      <c r="P98" s="153"/>
      <c r="Q98" s="190"/>
      <c r="R98" s="154"/>
      <c r="S98" s="155"/>
      <c r="T98" s="88"/>
      <c r="U98" s="137"/>
      <c r="V98" s="86"/>
    </row>
    <row r="99" spans="1:22" s="85" customFormat="1" ht="12" hidden="1">
      <c r="A99" s="121"/>
      <c r="B99" s="93"/>
      <c r="C99" s="94"/>
      <c r="D99" s="65"/>
      <c r="E99" s="65"/>
      <c r="F99" s="164"/>
      <c r="G99" s="164"/>
      <c r="H99" s="164"/>
      <c r="I99" s="165"/>
      <c r="J99" s="65"/>
      <c r="K99" s="41"/>
      <c r="L99" s="60"/>
      <c r="M99" s="60"/>
      <c r="N99" s="36"/>
      <c r="O99" s="37"/>
      <c r="P99" s="153"/>
      <c r="Q99" s="190"/>
      <c r="R99" s="154"/>
      <c r="S99" s="155"/>
      <c r="T99" s="88"/>
      <c r="U99" s="137"/>
      <c r="V99" s="86"/>
    </row>
    <row r="100" spans="1:22" s="85" customFormat="1" ht="12" hidden="1">
      <c r="A100" s="121"/>
      <c r="B100" s="93"/>
      <c r="C100" s="94"/>
      <c r="D100" s="65"/>
      <c r="E100" s="65"/>
      <c r="F100" s="164"/>
      <c r="G100" s="164"/>
      <c r="H100" s="164"/>
      <c r="I100" s="165"/>
      <c r="J100" s="65"/>
      <c r="K100" s="41"/>
      <c r="L100" s="60"/>
      <c r="M100" s="60"/>
      <c r="N100" s="36"/>
      <c r="O100" s="37"/>
      <c r="P100" s="153"/>
      <c r="Q100" s="190"/>
      <c r="R100" s="154"/>
      <c r="S100" s="155"/>
      <c r="T100" s="88"/>
      <c r="U100" s="137"/>
      <c r="V100" s="86"/>
    </row>
    <row r="101" spans="1:22" s="85" customFormat="1" ht="12" hidden="1">
      <c r="A101" s="121"/>
      <c r="B101" s="93"/>
      <c r="C101" s="94"/>
      <c r="D101" s="65"/>
      <c r="E101" s="65"/>
      <c r="F101" s="164"/>
      <c r="G101" s="164"/>
      <c r="H101" s="164"/>
      <c r="I101" s="165"/>
      <c r="J101" s="65"/>
      <c r="K101" s="41"/>
      <c r="L101" s="60"/>
      <c r="M101" s="60"/>
      <c r="N101" s="36"/>
      <c r="O101" s="37"/>
      <c r="P101" s="153"/>
      <c r="Q101" s="190"/>
      <c r="R101" s="154"/>
      <c r="S101" s="155"/>
      <c r="T101" s="88"/>
      <c r="U101" s="137"/>
      <c r="V101" s="86"/>
    </row>
    <row r="102" spans="1:22" s="85" customFormat="1" ht="12" hidden="1">
      <c r="A102" s="121"/>
      <c r="B102" s="93"/>
      <c r="C102" s="94"/>
      <c r="D102" s="65"/>
      <c r="E102" s="65"/>
      <c r="F102" s="164"/>
      <c r="G102" s="164"/>
      <c r="H102" s="164"/>
      <c r="I102" s="165"/>
      <c r="J102" s="65"/>
      <c r="K102" s="41"/>
      <c r="L102" s="60"/>
      <c r="M102" s="60"/>
      <c r="N102" s="36"/>
      <c r="O102" s="37"/>
      <c r="P102" s="153"/>
      <c r="Q102" s="190"/>
      <c r="R102" s="154"/>
      <c r="S102" s="155"/>
      <c r="T102" s="88"/>
      <c r="U102" s="137"/>
      <c r="V102" s="86"/>
    </row>
    <row r="103" spans="1:22" s="85" customFormat="1" ht="12" hidden="1">
      <c r="A103" s="121"/>
      <c r="B103" s="93"/>
      <c r="C103" s="94"/>
      <c r="D103" s="65"/>
      <c r="E103" s="65"/>
      <c r="F103" s="164"/>
      <c r="G103" s="164"/>
      <c r="H103" s="164"/>
      <c r="I103" s="165"/>
      <c r="J103" s="65"/>
      <c r="K103" s="41"/>
      <c r="L103" s="60"/>
      <c r="M103" s="60"/>
      <c r="N103" s="36"/>
      <c r="O103" s="37"/>
      <c r="P103" s="153"/>
      <c r="Q103" s="190"/>
      <c r="R103" s="154"/>
      <c r="S103" s="155"/>
      <c r="T103" s="88"/>
      <c r="U103" s="137"/>
      <c r="V103" s="86"/>
    </row>
    <row r="104" spans="1:22" s="85" customFormat="1" ht="12" hidden="1">
      <c r="A104" s="121"/>
      <c r="B104" s="93"/>
      <c r="C104" s="94"/>
      <c r="D104" s="65"/>
      <c r="E104" s="65"/>
      <c r="F104" s="164"/>
      <c r="G104" s="164"/>
      <c r="H104" s="164"/>
      <c r="I104" s="165"/>
      <c r="J104" s="65"/>
      <c r="K104" s="41"/>
      <c r="L104" s="60"/>
      <c r="M104" s="60"/>
      <c r="N104" s="36"/>
      <c r="O104" s="37"/>
      <c r="P104" s="153"/>
      <c r="Q104" s="190"/>
      <c r="R104" s="154"/>
      <c r="S104" s="155"/>
      <c r="T104" s="88"/>
      <c r="U104" s="137"/>
      <c r="V104" s="86"/>
    </row>
    <row r="105" spans="1:22" s="85" customFormat="1" ht="12" hidden="1">
      <c r="A105" s="121"/>
      <c r="B105" s="93"/>
      <c r="C105" s="94"/>
      <c r="D105" s="65"/>
      <c r="E105" s="65"/>
      <c r="F105" s="164"/>
      <c r="G105" s="164"/>
      <c r="H105" s="164"/>
      <c r="I105" s="165"/>
      <c r="J105" s="65"/>
      <c r="K105" s="41"/>
      <c r="L105" s="60"/>
      <c r="M105" s="60"/>
      <c r="N105" s="36"/>
      <c r="O105" s="37"/>
      <c r="P105" s="153"/>
      <c r="Q105" s="190"/>
      <c r="R105" s="154"/>
      <c r="S105" s="155"/>
      <c r="T105" s="88"/>
      <c r="U105" s="137"/>
      <c r="V105" s="86"/>
    </row>
    <row r="106" spans="1:22" s="85" customFormat="1" ht="12" hidden="1">
      <c r="A106" s="121"/>
      <c r="B106" s="93"/>
      <c r="C106" s="94"/>
      <c r="D106" s="65"/>
      <c r="E106" s="65"/>
      <c r="F106" s="164"/>
      <c r="G106" s="164"/>
      <c r="H106" s="164"/>
      <c r="I106" s="165"/>
      <c r="J106" s="65"/>
      <c r="K106" s="41"/>
      <c r="L106" s="60"/>
      <c r="M106" s="60"/>
      <c r="N106" s="36"/>
      <c r="O106" s="37"/>
      <c r="P106" s="153"/>
      <c r="Q106" s="190"/>
      <c r="R106" s="154"/>
      <c r="S106" s="155"/>
      <c r="T106" s="88"/>
      <c r="U106" s="137"/>
      <c r="V106" s="86"/>
    </row>
    <row r="107" spans="1:22" s="85" customFormat="1" ht="12" hidden="1">
      <c r="A107" s="121"/>
      <c r="B107" s="93"/>
      <c r="C107" s="94"/>
      <c r="D107" s="65"/>
      <c r="E107" s="65"/>
      <c r="F107" s="164"/>
      <c r="G107" s="164"/>
      <c r="H107" s="164"/>
      <c r="I107" s="165"/>
      <c r="J107" s="65"/>
      <c r="K107" s="41"/>
      <c r="L107" s="60"/>
      <c r="M107" s="60"/>
      <c r="N107" s="36"/>
      <c r="O107" s="37"/>
      <c r="P107" s="153"/>
      <c r="Q107" s="190"/>
      <c r="R107" s="154"/>
      <c r="S107" s="155"/>
      <c r="T107" s="88"/>
      <c r="U107" s="137"/>
      <c r="V107" s="86"/>
    </row>
    <row r="108" spans="1:22" s="85" customFormat="1" ht="12" hidden="1">
      <c r="A108" s="121"/>
      <c r="B108" s="93"/>
      <c r="C108" s="94"/>
      <c r="D108" s="65"/>
      <c r="E108" s="65"/>
      <c r="F108" s="164"/>
      <c r="G108" s="164"/>
      <c r="H108" s="164"/>
      <c r="I108" s="165"/>
      <c r="J108" s="65"/>
      <c r="K108" s="41"/>
      <c r="L108" s="60"/>
      <c r="M108" s="60"/>
      <c r="N108" s="36"/>
      <c r="O108" s="37"/>
      <c r="P108" s="153"/>
      <c r="Q108" s="190"/>
      <c r="R108" s="154"/>
      <c r="S108" s="155"/>
      <c r="T108" s="88"/>
      <c r="U108" s="137"/>
      <c r="V108" s="86"/>
    </row>
    <row r="109" spans="1:22" s="85" customFormat="1" ht="12" hidden="1">
      <c r="A109" s="121"/>
      <c r="B109" s="93"/>
      <c r="C109" s="94"/>
      <c r="D109" s="65"/>
      <c r="E109" s="65"/>
      <c r="F109" s="164"/>
      <c r="G109" s="164"/>
      <c r="H109" s="164"/>
      <c r="I109" s="165"/>
      <c r="J109" s="65"/>
      <c r="K109" s="41"/>
      <c r="L109" s="60"/>
      <c r="M109" s="60"/>
      <c r="N109" s="36"/>
      <c r="O109" s="37"/>
      <c r="P109" s="153"/>
      <c r="Q109" s="190"/>
      <c r="R109" s="154"/>
      <c r="S109" s="155"/>
      <c r="T109" s="88"/>
      <c r="U109" s="137"/>
      <c r="V109" s="86"/>
    </row>
    <row r="110" spans="1:22" s="85" customFormat="1" ht="12" hidden="1">
      <c r="A110" s="121"/>
      <c r="B110" s="93"/>
      <c r="C110" s="94"/>
      <c r="D110" s="65"/>
      <c r="E110" s="65"/>
      <c r="F110" s="164"/>
      <c r="G110" s="164"/>
      <c r="H110" s="164"/>
      <c r="I110" s="165"/>
      <c r="J110" s="65"/>
      <c r="K110" s="41"/>
      <c r="L110" s="60"/>
      <c r="M110" s="60"/>
      <c r="N110" s="36"/>
      <c r="O110" s="37"/>
      <c r="P110" s="153"/>
      <c r="Q110" s="190"/>
      <c r="R110" s="154"/>
      <c r="S110" s="155"/>
      <c r="T110" s="88"/>
      <c r="U110" s="137"/>
      <c r="V110" s="86"/>
    </row>
    <row r="111" spans="1:22" s="85" customFormat="1" ht="12" hidden="1">
      <c r="A111" s="121"/>
      <c r="B111" s="93"/>
      <c r="C111" s="94"/>
      <c r="D111" s="65"/>
      <c r="E111" s="65"/>
      <c r="F111" s="164"/>
      <c r="G111" s="164"/>
      <c r="H111" s="164"/>
      <c r="I111" s="165"/>
      <c r="J111" s="65"/>
      <c r="K111" s="41"/>
      <c r="L111" s="60"/>
      <c r="M111" s="60"/>
      <c r="N111" s="36"/>
      <c r="O111" s="37"/>
      <c r="P111" s="153"/>
      <c r="Q111" s="190"/>
      <c r="R111" s="154"/>
      <c r="S111" s="155"/>
      <c r="T111" s="88"/>
      <c r="U111" s="137"/>
      <c r="V111" s="86"/>
    </row>
    <row r="112" spans="1:22" s="85" customFormat="1" ht="12" hidden="1">
      <c r="A112" s="121"/>
      <c r="B112" s="93"/>
      <c r="C112" s="94"/>
      <c r="D112" s="65"/>
      <c r="E112" s="65"/>
      <c r="F112" s="164"/>
      <c r="G112" s="164"/>
      <c r="H112" s="164"/>
      <c r="I112" s="165"/>
      <c r="J112" s="65"/>
      <c r="K112" s="41"/>
      <c r="L112" s="60"/>
      <c r="M112" s="60"/>
      <c r="N112" s="36"/>
      <c r="O112" s="37"/>
      <c r="P112" s="153"/>
      <c r="Q112" s="190"/>
      <c r="R112" s="154"/>
      <c r="S112" s="155"/>
      <c r="T112" s="88"/>
      <c r="U112" s="137"/>
      <c r="V112" s="86"/>
    </row>
    <row r="113" spans="1:22" s="85" customFormat="1" ht="12" hidden="1">
      <c r="A113" s="121"/>
      <c r="B113" s="93"/>
      <c r="C113" s="94"/>
      <c r="D113" s="65"/>
      <c r="E113" s="65"/>
      <c r="F113" s="164"/>
      <c r="G113" s="164"/>
      <c r="H113" s="164"/>
      <c r="I113" s="165"/>
      <c r="J113" s="65"/>
      <c r="K113" s="41"/>
      <c r="L113" s="60"/>
      <c r="M113" s="60"/>
      <c r="N113" s="36"/>
      <c r="O113" s="37"/>
      <c r="P113" s="153"/>
      <c r="Q113" s="190"/>
      <c r="R113" s="154"/>
      <c r="S113" s="155"/>
      <c r="V113" s="86"/>
    </row>
    <row r="114" spans="1:22" s="85" customFormat="1" ht="12" hidden="1">
      <c r="A114" s="121"/>
      <c r="B114" s="93"/>
      <c r="C114" s="94"/>
      <c r="D114" s="65"/>
      <c r="E114" s="65"/>
      <c r="F114" s="164"/>
      <c r="G114" s="166"/>
      <c r="H114" s="176"/>
      <c r="I114" s="165"/>
      <c r="J114" s="65"/>
      <c r="K114" s="41"/>
      <c r="L114" s="60"/>
      <c r="M114" s="60"/>
      <c r="N114" s="60"/>
      <c r="O114" s="37"/>
      <c r="P114" s="138"/>
      <c r="Q114" s="178"/>
      <c r="R114" s="139"/>
      <c r="S114" s="140"/>
      <c r="V114" s="86"/>
    </row>
    <row r="115" spans="1:22" s="85" customFormat="1" ht="12" hidden="1">
      <c r="A115" s="213"/>
      <c r="B115" s="214"/>
      <c r="C115" s="215"/>
      <c r="D115" s="216"/>
      <c r="E115" s="216"/>
      <c r="F115" s="217"/>
      <c r="G115" s="218"/>
      <c r="H115" s="187"/>
      <c r="I115" s="219"/>
      <c r="J115" s="216"/>
      <c r="K115" s="220"/>
      <c r="L115" s="186"/>
      <c r="M115" s="186"/>
      <c r="N115" s="186"/>
      <c r="O115" s="221"/>
      <c r="P115" s="222"/>
      <c r="Q115" s="188"/>
      <c r="R115" s="223"/>
      <c r="S115" s="224"/>
      <c r="T115" s="86"/>
      <c r="V115" s="86"/>
    </row>
    <row r="116" spans="1:22" s="85" customFormat="1" ht="12" hidden="1">
      <c r="A116" s="121"/>
      <c r="B116" s="93"/>
      <c r="C116" s="94"/>
      <c r="D116" s="65"/>
      <c r="E116" s="63"/>
      <c r="F116" s="164"/>
      <c r="G116" s="166"/>
      <c r="H116" s="176"/>
      <c r="I116" s="165"/>
      <c r="J116" s="65"/>
      <c r="K116" s="36"/>
      <c r="L116" s="60"/>
      <c r="M116" s="60"/>
      <c r="N116" s="60"/>
      <c r="O116" s="37"/>
      <c r="P116" s="138"/>
      <c r="Q116" s="178"/>
      <c r="R116" s="139"/>
      <c r="S116" s="140"/>
      <c r="V116" s="86"/>
    </row>
    <row r="117" spans="1:22" s="85" customFormat="1" ht="12" hidden="1">
      <c r="A117" s="121"/>
      <c r="B117" s="93"/>
      <c r="C117" s="94"/>
      <c r="D117" s="65"/>
      <c r="E117" s="63"/>
      <c r="F117" s="164"/>
      <c r="G117" s="166"/>
      <c r="H117" s="176"/>
      <c r="I117" s="165"/>
      <c r="J117" s="65"/>
      <c r="K117" s="36"/>
      <c r="L117" s="60"/>
      <c r="M117" s="60"/>
      <c r="N117" s="60"/>
      <c r="O117" s="37"/>
      <c r="P117" s="138"/>
      <c r="Q117" s="178"/>
      <c r="R117" s="139"/>
      <c r="S117" s="140"/>
      <c r="V117" s="86"/>
    </row>
    <row r="118" spans="1:22" s="85" customFormat="1" ht="12" hidden="1">
      <c r="A118" s="121"/>
      <c r="B118" s="93"/>
      <c r="C118" s="94"/>
      <c r="D118" s="65"/>
      <c r="E118" s="63"/>
      <c r="F118" s="164"/>
      <c r="G118" s="166"/>
      <c r="H118" s="176"/>
      <c r="I118" s="165"/>
      <c r="J118" s="65"/>
      <c r="K118" s="36"/>
      <c r="L118" s="60"/>
      <c r="M118" s="60"/>
      <c r="N118" s="60"/>
      <c r="O118" s="37"/>
      <c r="P118" s="138"/>
      <c r="Q118" s="178"/>
      <c r="R118" s="139"/>
      <c r="S118" s="140"/>
      <c r="V118" s="86"/>
    </row>
    <row r="119" spans="1:22" s="85" customFormat="1" ht="12" hidden="1">
      <c r="A119" s="121"/>
      <c r="B119" s="93"/>
      <c r="C119" s="94"/>
      <c r="D119" s="65"/>
      <c r="E119" s="63"/>
      <c r="F119" s="164"/>
      <c r="G119" s="166"/>
      <c r="H119" s="176"/>
      <c r="I119" s="165"/>
      <c r="J119" s="65"/>
      <c r="K119" s="36"/>
      <c r="L119" s="60"/>
      <c r="M119" s="60"/>
      <c r="N119" s="60"/>
      <c r="O119" s="37"/>
      <c r="P119" s="138"/>
      <c r="Q119" s="178"/>
      <c r="R119" s="139"/>
      <c r="S119" s="140"/>
      <c r="V119" s="86"/>
    </row>
    <row r="120" spans="1:22" s="85" customFormat="1" ht="12" hidden="1">
      <c r="A120" s="121"/>
      <c r="B120" s="93"/>
      <c r="C120" s="94"/>
      <c r="D120" s="65"/>
      <c r="E120" s="63"/>
      <c r="F120" s="164"/>
      <c r="G120" s="166"/>
      <c r="H120" s="176"/>
      <c r="I120" s="165"/>
      <c r="J120" s="65"/>
      <c r="K120" s="36"/>
      <c r="L120" s="60"/>
      <c r="M120" s="60"/>
      <c r="N120" s="60"/>
      <c r="O120" s="37"/>
      <c r="P120" s="138"/>
      <c r="Q120" s="178"/>
      <c r="R120" s="139"/>
      <c r="S120" s="140"/>
      <c r="V120" s="86"/>
    </row>
    <row r="121" spans="1:22" s="85" customFormat="1" ht="12" hidden="1">
      <c r="A121" s="121"/>
      <c r="B121" s="93"/>
      <c r="C121" s="94"/>
      <c r="D121" s="65"/>
      <c r="E121" s="63"/>
      <c r="F121" s="164"/>
      <c r="G121" s="166"/>
      <c r="H121" s="176"/>
      <c r="I121" s="165"/>
      <c r="J121" s="65"/>
      <c r="K121" s="36"/>
      <c r="L121" s="60"/>
      <c r="M121" s="60"/>
      <c r="N121" s="60"/>
      <c r="O121" s="37"/>
      <c r="P121" s="138"/>
      <c r="Q121" s="178"/>
      <c r="R121" s="139"/>
      <c r="S121" s="140"/>
      <c r="V121" s="86"/>
    </row>
    <row r="122" spans="1:22" s="85" customFormat="1" ht="12" hidden="1">
      <c r="A122" s="121"/>
      <c r="B122" s="93"/>
      <c r="C122" s="94"/>
      <c r="D122" s="65"/>
      <c r="E122" s="63"/>
      <c r="F122" s="164"/>
      <c r="G122" s="166"/>
      <c r="H122" s="176"/>
      <c r="I122" s="165"/>
      <c r="J122" s="65"/>
      <c r="K122" s="36"/>
      <c r="L122" s="60"/>
      <c r="M122" s="60"/>
      <c r="N122" s="60"/>
      <c r="O122" s="37"/>
      <c r="P122" s="138"/>
      <c r="Q122" s="178"/>
      <c r="R122" s="139"/>
      <c r="S122" s="140"/>
      <c r="V122" s="86"/>
    </row>
    <row r="123" spans="1:22" s="85" customFormat="1" ht="12" hidden="1">
      <c r="A123" s="121"/>
      <c r="B123" s="93"/>
      <c r="C123" s="94"/>
      <c r="D123" s="65"/>
      <c r="E123" s="63"/>
      <c r="F123" s="164"/>
      <c r="G123" s="166"/>
      <c r="H123" s="176"/>
      <c r="I123" s="165"/>
      <c r="J123" s="65"/>
      <c r="K123" s="36"/>
      <c r="L123" s="60"/>
      <c r="M123" s="60"/>
      <c r="N123" s="60"/>
      <c r="O123" s="37"/>
      <c r="P123" s="138"/>
      <c r="Q123" s="178"/>
      <c r="R123" s="139"/>
      <c r="S123" s="140"/>
      <c r="V123" s="86"/>
    </row>
    <row r="124" spans="1:22" s="85" customFormat="1" ht="12" hidden="1">
      <c r="A124" s="121"/>
      <c r="B124" s="93"/>
      <c r="C124" s="94"/>
      <c r="D124" s="65"/>
      <c r="E124" s="63"/>
      <c r="F124" s="164"/>
      <c r="G124" s="166"/>
      <c r="H124" s="176"/>
      <c r="I124" s="165"/>
      <c r="J124" s="65"/>
      <c r="K124" s="36"/>
      <c r="L124" s="60"/>
      <c r="M124" s="60"/>
      <c r="N124" s="60"/>
      <c r="O124" s="37"/>
      <c r="P124" s="138"/>
      <c r="Q124" s="178"/>
      <c r="R124" s="139"/>
      <c r="S124" s="140"/>
      <c r="V124" s="86"/>
    </row>
    <row r="125" spans="1:22" s="85" customFormat="1" ht="12" hidden="1">
      <c r="A125" s="121"/>
      <c r="B125" s="93"/>
      <c r="C125" s="94"/>
      <c r="D125" s="65"/>
      <c r="E125" s="63"/>
      <c r="F125" s="164"/>
      <c r="G125" s="166"/>
      <c r="H125" s="176"/>
      <c r="I125" s="165"/>
      <c r="J125" s="65"/>
      <c r="K125" s="36"/>
      <c r="L125" s="60"/>
      <c r="M125" s="60"/>
      <c r="N125" s="60"/>
      <c r="O125" s="37"/>
      <c r="P125" s="138"/>
      <c r="Q125" s="178"/>
      <c r="R125" s="139"/>
      <c r="S125" s="140"/>
      <c r="V125" s="86"/>
    </row>
    <row r="126" spans="1:22" s="85" customFormat="1" ht="12" hidden="1">
      <c r="A126" s="121"/>
      <c r="B126" s="93"/>
      <c r="C126" s="94"/>
      <c r="D126" s="65"/>
      <c r="E126" s="63"/>
      <c r="F126" s="164"/>
      <c r="G126" s="166"/>
      <c r="H126" s="176"/>
      <c r="I126" s="165"/>
      <c r="J126" s="65"/>
      <c r="K126" s="36"/>
      <c r="L126" s="60"/>
      <c r="M126" s="60"/>
      <c r="N126" s="60"/>
      <c r="O126" s="37"/>
      <c r="P126" s="138"/>
      <c r="Q126" s="178"/>
      <c r="R126" s="139"/>
      <c r="S126" s="140"/>
      <c r="V126" s="86"/>
    </row>
    <row r="127" spans="1:22" s="85" customFormat="1" ht="12" hidden="1">
      <c r="A127" s="121"/>
      <c r="B127" s="93"/>
      <c r="C127" s="94"/>
      <c r="D127" s="65"/>
      <c r="E127" s="63"/>
      <c r="F127" s="164"/>
      <c r="G127" s="166"/>
      <c r="H127" s="176"/>
      <c r="I127" s="165"/>
      <c r="J127" s="65"/>
      <c r="K127" s="36"/>
      <c r="L127" s="60"/>
      <c r="M127" s="60"/>
      <c r="N127" s="60"/>
      <c r="O127" s="37"/>
      <c r="P127" s="138"/>
      <c r="Q127" s="178"/>
      <c r="R127" s="139"/>
      <c r="S127" s="140"/>
      <c r="V127" s="86"/>
    </row>
    <row r="128" spans="1:22" s="85" customFormat="1" ht="12" hidden="1">
      <c r="A128" s="121"/>
      <c r="B128" s="93"/>
      <c r="C128" s="94"/>
      <c r="D128" s="65"/>
      <c r="E128" s="63"/>
      <c r="F128" s="164"/>
      <c r="G128" s="166"/>
      <c r="H128" s="176"/>
      <c r="I128" s="165"/>
      <c r="J128" s="65"/>
      <c r="K128" s="36"/>
      <c r="L128" s="60"/>
      <c r="M128" s="60"/>
      <c r="N128" s="60"/>
      <c r="O128" s="37"/>
      <c r="P128" s="138"/>
      <c r="Q128" s="178"/>
      <c r="R128" s="139"/>
      <c r="S128" s="140"/>
      <c r="V128" s="86"/>
    </row>
    <row r="129" spans="1:22" s="85" customFormat="1" ht="12" hidden="1">
      <c r="A129" s="121"/>
      <c r="B129" s="93"/>
      <c r="C129" s="94"/>
      <c r="D129" s="65"/>
      <c r="E129" s="63"/>
      <c r="F129" s="164"/>
      <c r="G129" s="166"/>
      <c r="H129" s="176"/>
      <c r="I129" s="165"/>
      <c r="J129" s="65"/>
      <c r="K129" s="36"/>
      <c r="L129" s="60"/>
      <c r="M129" s="60"/>
      <c r="N129" s="60"/>
      <c r="O129" s="37"/>
      <c r="P129" s="138"/>
      <c r="Q129" s="178"/>
      <c r="R129" s="139"/>
      <c r="S129" s="140"/>
      <c r="V129" s="86"/>
    </row>
    <row r="130" spans="1:22" s="85" customFormat="1" ht="12" hidden="1">
      <c r="A130" s="97"/>
      <c r="B130" s="98"/>
      <c r="C130" s="99"/>
      <c r="D130" s="67"/>
      <c r="E130" s="68"/>
      <c r="F130" s="50"/>
      <c r="G130" s="167"/>
      <c r="H130" s="177"/>
      <c r="I130" s="58"/>
      <c r="J130" s="67"/>
      <c r="K130" s="50"/>
      <c r="L130" s="62"/>
      <c r="M130" s="62"/>
      <c r="N130" s="62"/>
      <c r="O130" s="58"/>
      <c r="P130" s="141"/>
      <c r="Q130" s="179"/>
      <c r="R130" s="142"/>
      <c r="S130" s="143"/>
      <c r="V130" s="86"/>
    </row>
    <row r="131" spans="1:22" s="79" customFormat="1" ht="22.5" customHeight="1" thickBot="1">
      <c r="A131" s="72"/>
      <c r="B131" s="73"/>
      <c r="C131" s="74"/>
      <c r="D131" s="168"/>
      <c r="E131" s="76">
        <f>SUM(E6:E130)</f>
        <v>3359063678.21469</v>
      </c>
      <c r="F131" s="76">
        <f>SUM(F6:F130)</f>
        <v>525821792.3206603</v>
      </c>
      <c r="G131" s="76">
        <f>SUM(G6:G130)</f>
        <v>142106751.7876503</v>
      </c>
      <c r="H131" s="78">
        <f>SUM(H6:H130)</f>
        <v>70406800.10896</v>
      </c>
      <c r="I131" s="78">
        <f>SUM(I6:I130)</f>
        <v>313308240.42405003</v>
      </c>
      <c r="J131" s="168"/>
      <c r="K131" s="76">
        <f aca="true" t="shared" si="8" ref="K131:S131">SUM(K6:K130)</f>
        <v>3230340</v>
      </c>
      <c r="L131" s="76">
        <f t="shared" si="8"/>
        <v>38629375.79765999</v>
      </c>
      <c r="M131" s="76">
        <f t="shared" si="8"/>
        <v>13874084.138053</v>
      </c>
      <c r="N131" s="76">
        <f t="shared" si="8"/>
        <v>5937038.819606999</v>
      </c>
      <c r="O131" s="78">
        <f t="shared" si="8"/>
        <v>18818252.839999996</v>
      </c>
      <c r="P131" s="168">
        <f t="shared" si="8"/>
        <v>155980835.9257033</v>
      </c>
      <c r="Q131" s="76">
        <f t="shared" si="8"/>
        <v>76343838.92856699</v>
      </c>
      <c r="R131" s="76">
        <f t="shared" si="8"/>
        <v>332126493.26405007</v>
      </c>
      <c r="S131" s="169">
        <f t="shared" si="8"/>
        <v>564451168.1183202</v>
      </c>
      <c r="T131" s="80"/>
      <c r="V131" s="80"/>
    </row>
    <row r="132" spans="1:22" s="85" customFormat="1" ht="12">
      <c r="A132" s="87"/>
      <c r="B132" s="102"/>
      <c r="D132" s="103"/>
      <c r="E132" s="86"/>
      <c r="F132" s="86"/>
      <c r="G132" s="86"/>
      <c r="H132" s="86"/>
      <c r="I132" s="86"/>
      <c r="J132" s="103"/>
      <c r="K132" s="86"/>
      <c r="L132" s="86"/>
      <c r="M132" s="86"/>
      <c r="N132" s="86"/>
      <c r="O132" s="86"/>
      <c r="P132" s="79"/>
      <c r="Q132" s="80"/>
      <c r="R132" s="118"/>
      <c r="S132" s="104"/>
      <c r="V132" s="86"/>
    </row>
    <row r="133" spans="1:22" s="85" customFormat="1" ht="12">
      <c r="A133" s="227" t="s">
        <v>143</v>
      </c>
      <c r="B133" s="227"/>
      <c r="D133" s="103"/>
      <c r="E133" s="86"/>
      <c r="F133" s="86"/>
      <c r="G133" s="86"/>
      <c r="H133" s="86"/>
      <c r="I133" s="86"/>
      <c r="J133" s="103"/>
      <c r="K133" s="86"/>
      <c r="L133" s="86"/>
      <c r="M133" s="86"/>
      <c r="N133" s="86"/>
      <c r="O133" s="86"/>
      <c r="P133" s="79"/>
      <c r="Q133" s="79"/>
      <c r="R133" s="86"/>
      <c r="S133" s="85">
        <v>564451168.12</v>
      </c>
      <c r="V133" s="86"/>
    </row>
    <row r="134" spans="1:22" s="85" customFormat="1" ht="12">
      <c r="A134" s="227" t="s">
        <v>144</v>
      </c>
      <c r="B134" s="227"/>
      <c r="D134" s="103"/>
      <c r="E134" s="86"/>
      <c r="F134" s="86"/>
      <c r="G134" s="86"/>
      <c r="H134" s="86"/>
      <c r="I134" s="86"/>
      <c r="J134" s="103"/>
      <c r="K134" s="86"/>
      <c r="L134" s="86"/>
      <c r="M134" s="86"/>
      <c r="N134" s="86"/>
      <c r="O134" s="86"/>
      <c r="P134" s="79"/>
      <c r="Q134" s="79"/>
      <c r="R134" s="86"/>
      <c r="V134" s="86"/>
    </row>
    <row r="135" spans="1:28" s="84" customFormat="1" ht="12">
      <c r="A135" s="87"/>
      <c r="B135" s="102"/>
      <c r="C135" s="85"/>
      <c r="D135" s="103"/>
      <c r="E135" s="86"/>
      <c r="F135" s="86"/>
      <c r="G135" s="131"/>
      <c r="H135" s="131"/>
      <c r="I135" s="86"/>
      <c r="J135" s="103"/>
      <c r="K135" s="86"/>
      <c r="L135" s="86"/>
      <c r="M135" s="86"/>
      <c r="N135" s="86"/>
      <c r="O135" s="86"/>
      <c r="P135" s="80"/>
      <c r="Q135" s="80"/>
      <c r="R135" s="86"/>
      <c r="S135" s="86">
        <f>S131-S133</f>
        <v>-0.0016797780990600586</v>
      </c>
      <c r="T135" s="85"/>
      <c r="U135" s="85"/>
      <c r="V135" s="86"/>
      <c r="W135" s="85"/>
      <c r="X135" s="85"/>
      <c r="Y135" s="85"/>
      <c r="Z135" s="85"/>
      <c r="AA135" s="85"/>
      <c r="AB135" s="85"/>
    </row>
    <row r="136" spans="1:28" s="84" customFormat="1" ht="12">
      <c r="A136" s="87"/>
      <c r="B136" s="102"/>
      <c r="C136" s="85"/>
      <c r="D136" s="103"/>
      <c r="E136" s="86"/>
      <c r="F136" s="86"/>
      <c r="G136" s="86"/>
      <c r="H136" s="86"/>
      <c r="I136" s="86"/>
      <c r="J136" s="103"/>
      <c r="K136" s="86"/>
      <c r="L136" s="86">
        <v>63364.25</v>
      </c>
      <c r="M136" s="86"/>
      <c r="N136" s="86"/>
      <c r="O136" s="86"/>
      <c r="P136" s="79"/>
      <c r="Q136" s="79"/>
      <c r="R136" s="86"/>
      <c r="S136" s="85"/>
      <c r="T136" s="85"/>
      <c r="U136" s="85"/>
      <c r="V136" s="86"/>
      <c r="W136" s="85"/>
      <c r="X136" s="85"/>
      <c r="Y136" s="85"/>
      <c r="Z136" s="85"/>
      <c r="AA136" s="85"/>
      <c r="AB136" s="85"/>
    </row>
    <row r="137" spans="1:28" s="84" customFormat="1" ht="12">
      <c r="A137" s="87"/>
      <c r="B137" s="102"/>
      <c r="C137" s="85"/>
      <c r="D137" s="103"/>
      <c r="E137" s="86"/>
      <c r="F137" s="86"/>
      <c r="G137" s="86"/>
      <c r="H137" s="86"/>
      <c r="I137" s="86"/>
      <c r="J137" s="103"/>
      <c r="K137" s="86"/>
      <c r="L137" s="86">
        <v>65117.79</v>
      </c>
      <c r="M137" s="86">
        <f>P131/S131*100</f>
        <v>27.634070887954405</v>
      </c>
      <c r="N137" s="86"/>
      <c r="O137" s="86">
        <f>R131/S131*100</f>
        <v>58.84060695121632</v>
      </c>
      <c r="P137" s="79"/>
      <c r="Q137" s="79"/>
      <c r="R137" s="86"/>
      <c r="S137" s="85"/>
      <c r="T137" s="85"/>
      <c r="U137" s="85"/>
      <c r="V137" s="86"/>
      <c r="W137" s="85"/>
      <c r="X137" s="85"/>
      <c r="Y137" s="85"/>
      <c r="Z137" s="85"/>
      <c r="AA137" s="85"/>
      <c r="AB137" s="85"/>
    </row>
    <row r="138" spans="1:28" s="84" customFormat="1" ht="12">
      <c r="A138" s="87"/>
      <c r="B138" s="102"/>
      <c r="C138" s="85"/>
      <c r="D138" s="103"/>
      <c r="E138" s="86"/>
      <c r="F138" s="86"/>
      <c r="G138" s="86"/>
      <c r="H138" s="86"/>
      <c r="I138" s="86"/>
      <c r="J138" s="103"/>
      <c r="K138" s="86"/>
      <c r="L138" s="86">
        <v>59917.54</v>
      </c>
      <c r="M138" s="86"/>
      <c r="N138" s="86"/>
      <c r="O138" s="86"/>
      <c r="P138" s="79"/>
      <c r="Q138" s="79"/>
      <c r="R138" s="86"/>
      <c r="S138" s="85"/>
      <c r="T138" s="85"/>
      <c r="U138" s="85"/>
      <c r="V138" s="86"/>
      <c r="W138" s="85"/>
      <c r="X138" s="85"/>
      <c r="Y138" s="85"/>
      <c r="Z138" s="85"/>
      <c r="AA138" s="85"/>
      <c r="AB138" s="85"/>
    </row>
    <row r="139" ht="12.75">
      <c r="L139" s="83">
        <v>57751.22</v>
      </c>
    </row>
    <row r="140" ht="12.75">
      <c r="L140" s="83">
        <v>55148.53</v>
      </c>
    </row>
    <row r="141" ht="12.75">
      <c r="L141" s="83">
        <v>54899.55</v>
      </c>
    </row>
    <row r="142" ht="12.75">
      <c r="L142" s="83">
        <v>114022.39</v>
      </c>
    </row>
    <row r="143" ht="12.75">
      <c r="L143" s="83">
        <v>107884.96</v>
      </c>
    </row>
    <row r="144" ht="12.75">
      <c r="L144" s="83">
        <v>104962.37</v>
      </c>
    </row>
    <row r="145" ht="12.75">
      <c r="L145" s="83">
        <v>119905.11</v>
      </c>
    </row>
    <row r="146" ht="12.75">
      <c r="L146" s="83">
        <f>SUM(L136:L145)</f>
        <v>802973.71</v>
      </c>
    </row>
    <row r="147" ht="12.75">
      <c r="L147" s="83">
        <f>L146/2</f>
        <v>401486.855</v>
      </c>
    </row>
    <row r="148" ht="12.75">
      <c r="L148" s="83">
        <f>L146/2*12</f>
        <v>4817842.26</v>
      </c>
    </row>
  </sheetData>
  <sheetProtection/>
  <mergeCells count="10">
    <mergeCell ref="A1:S1"/>
    <mergeCell ref="A133:B133"/>
    <mergeCell ref="A134:B134"/>
    <mergeCell ref="A3:A4"/>
    <mergeCell ref="B3:B4"/>
    <mergeCell ref="C3:C4"/>
    <mergeCell ref="D3:I3"/>
    <mergeCell ref="A2:S2"/>
    <mergeCell ref="J3:O3"/>
    <mergeCell ref="P3:S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showZeros="0" view="pageBreakPreview" zoomScale="110" zoomScaleSheetLayoutView="110" zoomScalePageLayoutView="0" workbookViewId="0" topLeftCell="A1">
      <selection activeCell="A103" sqref="A103:B103"/>
    </sheetView>
  </sheetViews>
  <sheetFormatPr defaultColWidth="9.140625" defaultRowHeight="12.75"/>
  <cols>
    <col min="1" max="1" width="5.28125" style="106" customWidth="1"/>
    <col min="2" max="2" width="65.8515625" style="107" customWidth="1"/>
    <col min="3" max="3" width="6.421875" style="82" customWidth="1"/>
    <col min="4" max="4" width="9.7109375" style="108" customWidth="1"/>
    <col min="5" max="5" width="10.7109375" style="83" customWidth="1"/>
    <col min="6" max="6" width="11.7109375" style="83" customWidth="1"/>
    <col min="7" max="8" width="10.00390625" style="83" customWidth="1"/>
    <col min="9" max="9" width="10.140625" style="83" customWidth="1"/>
    <col min="10" max="10" width="9.7109375" style="108" customWidth="1"/>
    <col min="11" max="11" width="9.7109375" style="83" customWidth="1"/>
    <col min="12" max="12" width="11.7109375" style="83" customWidth="1"/>
    <col min="13" max="14" width="10.140625" style="83" customWidth="1"/>
    <col min="15" max="15" width="11.574218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11.7109375" style="82" bestFit="1" customWidth="1"/>
    <col min="21" max="21" width="9.140625" style="82" customWidth="1"/>
    <col min="22" max="22" width="12.7109375" style="83" bestFit="1" customWidth="1"/>
    <col min="23" max="25" width="9.140625" style="82" customWidth="1"/>
    <col min="26" max="26" width="11.57421875" style="82" bestFit="1" customWidth="1"/>
    <col min="27" max="16384" width="9.140625" style="82" customWidth="1"/>
  </cols>
  <sheetData>
    <row r="1" spans="1:19" ht="15.75" customHeight="1">
      <c r="A1" s="228" t="s">
        <v>128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7" ht="15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2" s="85" customFormat="1" ht="15.75" customHeight="1">
      <c r="A3" s="241" t="s">
        <v>57</v>
      </c>
      <c r="B3" s="243" t="s">
        <v>0</v>
      </c>
      <c r="C3" s="245" t="s">
        <v>56</v>
      </c>
      <c r="D3" s="235" t="s">
        <v>78</v>
      </c>
      <c r="E3" s="236"/>
      <c r="F3" s="236"/>
      <c r="G3" s="236"/>
      <c r="H3" s="236"/>
      <c r="I3" s="237"/>
      <c r="J3" s="238" t="s">
        <v>79</v>
      </c>
      <c r="K3" s="238"/>
      <c r="L3" s="238"/>
      <c r="M3" s="238"/>
      <c r="N3" s="238"/>
      <c r="O3" s="238"/>
      <c r="P3" s="247" t="s">
        <v>124</v>
      </c>
      <c r="Q3" s="248"/>
      <c r="R3" s="249"/>
      <c r="S3" s="250"/>
      <c r="V3" s="86"/>
    </row>
    <row r="4" spans="1:22" s="87" customFormat="1" ht="64.5" customHeight="1">
      <c r="A4" s="242"/>
      <c r="B4" s="244"/>
      <c r="C4" s="246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91" t="s">
        <v>68</v>
      </c>
      <c r="Q4" s="24" t="s">
        <v>157</v>
      </c>
      <c r="R4" s="24" t="s">
        <v>155</v>
      </c>
      <c r="S4" s="134" t="s">
        <v>123</v>
      </c>
      <c r="V4" s="8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87" customFormat="1" ht="12.75" customHeight="1">
      <c r="A6" s="122">
        <v>1</v>
      </c>
      <c r="B6" s="89" t="s">
        <v>84</v>
      </c>
      <c r="C6" s="90" t="s">
        <v>6</v>
      </c>
      <c r="D6" s="30">
        <v>1</v>
      </c>
      <c r="E6" s="91">
        <v>80000</v>
      </c>
      <c r="F6" s="31">
        <f>D6*E6*0.842</f>
        <v>67360</v>
      </c>
      <c r="G6" s="31">
        <f>F6*0.2</f>
        <v>13472</v>
      </c>
      <c r="H6" s="31">
        <f>F6*0.8</f>
        <v>53888</v>
      </c>
      <c r="I6" s="32"/>
      <c r="J6" s="30">
        <v>1</v>
      </c>
      <c r="K6" s="31">
        <v>80000</v>
      </c>
      <c r="L6" s="31">
        <f>J6*E6*0.158</f>
        <v>12640</v>
      </c>
      <c r="M6" s="31">
        <f>L6*0.2</f>
        <v>2528</v>
      </c>
      <c r="N6" s="31">
        <f>L6*0.8</f>
        <v>10112</v>
      </c>
      <c r="O6" s="32"/>
      <c r="P6" s="150">
        <f>G6+M6</f>
        <v>16000</v>
      </c>
      <c r="Q6" s="151">
        <f>N6+H6</f>
        <v>64000</v>
      </c>
      <c r="R6" s="151">
        <f>O6+I6</f>
        <v>0</v>
      </c>
      <c r="S6" s="152">
        <f>L6+F6</f>
        <v>80000</v>
      </c>
      <c r="V6" s="88"/>
    </row>
    <row r="7" spans="1:22" s="85" customFormat="1" ht="12" customHeight="1">
      <c r="A7" s="92">
        <v>2</v>
      </c>
      <c r="B7" s="93" t="s">
        <v>11</v>
      </c>
      <c r="C7" s="94" t="s">
        <v>6</v>
      </c>
      <c r="D7" s="35">
        <v>1</v>
      </c>
      <c r="E7" s="70">
        <v>30250</v>
      </c>
      <c r="F7" s="36">
        <f>D7*E7*0.842</f>
        <v>25470.5</v>
      </c>
      <c r="G7" s="36">
        <f>F7*0.2</f>
        <v>5094.1</v>
      </c>
      <c r="H7" s="36">
        <f aca="true" t="shared" si="0" ref="H7:H54">F7*0.8</f>
        <v>20376.4</v>
      </c>
      <c r="I7" s="37"/>
      <c r="J7" s="35">
        <v>1</v>
      </c>
      <c r="K7" s="36">
        <v>30250</v>
      </c>
      <c r="L7" s="36">
        <f>E7*D7*0.158</f>
        <v>4779.5</v>
      </c>
      <c r="M7" s="36">
        <f>L7*0.2</f>
        <v>955.9000000000001</v>
      </c>
      <c r="N7" s="36">
        <f aca="true" t="shared" si="1" ref="N7:N54">L7*0.8</f>
        <v>3823.6000000000004</v>
      </c>
      <c r="O7" s="37"/>
      <c r="P7" s="153">
        <f aca="true" t="shared" si="2" ref="P7:P71">G7+M7</f>
        <v>6050</v>
      </c>
      <c r="Q7" s="154">
        <f aca="true" t="shared" si="3" ref="Q7:Q71">N7+H7</f>
        <v>24200</v>
      </c>
      <c r="R7" s="154">
        <f aca="true" t="shared" si="4" ref="R7:R71">O7+I7</f>
        <v>0</v>
      </c>
      <c r="S7" s="155">
        <f aca="true" t="shared" si="5" ref="S7:S71">L7+F7</f>
        <v>30250</v>
      </c>
      <c r="V7" s="86"/>
    </row>
    <row r="8" spans="1:22" s="85" customFormat="1" ht="12">
      <c r="A8" s="92">
        <v>3</v>
      </c>
      <c r="B8" s="93" t="s">
        <v>12</v>
      </c>
      <c r="C8" s="94" t="s">
        <v>6</v>
      </c>
      <c r="D8" s="35">
        <v>1</v>
      </c>
      <c r="E8" s="70">
        <v>30250</v>
      </c>
      <c r="F8" s="36">
        <f>D8*E8*0.842</f>
        <v>25470.5</v>
      </c>
      <c r="G8" s="36">
        <f>F8*0.2</f>
        <v>5094.1</v>
      </c>
      <c r="H8" s="36">
        <f t="shared" si="0"/>
        <v>20376.4</v>
      </c>
      <c r="I8" s="37"/>
      <c r="J8" s="35">
        <v>1</v>
      </c>
      <c r="K8" s="36">
        <v>30250</v>
      </c>
      <c r="L8" s="36">
        <f>E8*D8*0.158</f>
        <v>4779.5</v>
      </c>
      <c r="M8" s="36">
        <f>L8*0.2</f>
        <v>955.9000000000001</v>
      </c>
      <c r="N8" s="36">
        <f t="shared" si="1"/>
        <v>3823.6000000000004</v>
      </c>
      <c r="O8" s="37"/>
      <c r="P8" s="153">
        <f t="shared" si="2"/>
        <v>6050</v>
      </c>
      <c r="Q8" s="154">
        <f t="shared" si="3"/>
        <v>24200</v>
      </c>
      <c r="R8" s="154">
        <f t="shared" si="4"/>
        <v>0</v>
      </c>
      <c r="S8" s="155">
        <f t="shared" si="5"/>
        <v>30250</v>
      </c>
      <c r="V8" s="86"/>
    </row>
    <row r="9" spans="1:22" s="85" customFormat="1" ht="12.75" customHeight="1">
      <c r="A9" s="92">
        <v>4</v>
      </c>
      <c r="B9" s="93" t="s">
        <v>77</v>
      </c>
      <c r="C9" s="94" t="s">
        <v>6</v>
      </c>
      <c r="D9" s="35">
        <v>1</v>
      </c>
      <c r="E9" s="70">
        <v>121000</v>
      </c>
      <c r="F9" s="36">
        <f>D9*E9*0.842</f>
        <v>101882</v>
      </c>
      <c r="G9" s="36">
        <f>F9*0.2</f>
        <v>20376.4</v>
      </c>
      <c r="H9" s="36">
        <f t="shared" si="0"/>
        <v>81505.6</v>
      </c>
      <c r="I9" s="37"/>
      <c r="J9" s="35">
        <v>1</v>
      </c>
      <c r="K9" s="36">
        <v>121000</v>
      </c>
      <c r="L9" s="36">
        <f>J9*K9*0.158</f>
        <v>19118</v>
      </c>
      <c r="M9" s="36">
        <f>L9*0.2</f>
        <v>3823.6000000000004</v>
      </c>
      <c r="N9" s="36">
        <f t="shared" si="1"/>
        <v>15294.400000000001</v>
      </c>
      <c r="O9" s="37"/>
      <c r="P9" s="153">
        <f t="shared" si="2"/>
        <v>24200</v>
      </c>
      <c r="Q9" s="154">
        <f t="shared" si="3"/>
        <v>96800</v>
      </c>
      <c r="R9" s="154">
        <f t="shared" si="4"/>
        <v>0</v>
      </c>
      <c r="S9" s="155">
        <f t="shared" si="5"/>
        <v>121000</v>
      </c>
      <c r="V9" s="86"/>
    </row>
    <row r="10" spans="1:22" s="85" customFormat="1" ht="12">
      <c r="A10" s="92">
        <v>5</v>
      </c>
      <c r="B10" s="93" t="s">
        <v>20</v>
      </c>
      <c r="C10" s="94" t="s">
        <v>6</v>
      </c>
      <c r="D10" s="35">
        <v>1</v>
      </c>
      <c r="E10" s="70">
        <v>121000</v>
      </c>
      <c r="F10" s="36">
        <f>D10*E10*0.842</f>
        <v>101882</v>
      </c>
      <c r="G10" s="36">
        <f>F10*0.2</f>
        <v>20376.4</v>
      </c>
      <c r="H10" s="36">
        <f t="shared" si="0"/>
        <v>81505.6</v>
      </c>
      <c r="I10" s="37"/>
      <c r="J10" s="35">
        <v>1</v>
      </c>
      <c r="K10" s="36">
        <v>121000</v>
      </c>
      <c r="L10" s="36">
        <f>J10*K10*0.158</f>
        <v>19118</v>
      </c>
      <c r="M10" s="36">
        <f>L10*0.2</f>
        <v>3823.6000000000004</v>
      </c>
      <c r="N10" s="36">
        <f t="shared" si="1"/>
        <v>15294.400000000001</v>
      </c>
      <c r="O10" s="37"/>
      <c r="P10" s="153">
        <f t="shared" si="2"/>
        <v>24200</v>
      </c>
      <c r="Q10" s="154">
        <f t="shared" si="3"/>
        <v>96800</v>
      </c>
      <c r="R10" s="154">
        <f t="shared" si="4"/>
        <v>0</v>
      </c>
      <c r="S10" s="155">
        <f t="shared" si="5"/>
        <v>121000</v>
      </c>
      <c r="V10" s="86"/>
    </row>
    <row r="11" spans="1:22" s="95" customFormat="1" ht="12.75" customHeight="1">
      <c r="A11" s="92">
        <v>6</v>
      </c>
      <c r="B11" s="93" t="s">
        <v>26</v>
      </c>
      <c r="C11" s="94" t="s">
        <v>6</v>
      </c>
      <c r="D11" s="38">
        <v>3</v>
      </c>
      <c r="E11" s="70">
        <v>800000</v>
      </c>
      <c r="F11" s="36">
        <f aca="true" t="shared" si="6" ref="F11:F75">D11*E11</f>
        <v>2400000</v>
      </c>
      <c r="G11" s="36"/>
      <c r="H11" s="36">
        <f>F11*1</f>
        <v>2400000</v>
      </c>
      <c r="I11" s="37"/>
      <c r="J11" s="35"/>
      <c r="K11" s="36"/>
      <c r="L11" s="36">
        <f aca="true" t="shared" si="7" ref="L11:L75">J11*K11</f>
        <v>0</v>
      </c>
      <c r="M11" s="36"/>
      <c r="N11" s="36">
        <f t="shared" si="1"/>
        <v>0</v>
      </c>
      <c r="O11" s="37"/>
      <c r="P11" s="153">
        <f t="shared" si="2"/>
        <v>0</v>
      </c>
      <c r="Q11" s="154">
        <f t="shared" si="3"/>
        <v>2400000</v>
      </c>
      <c r="R11" s="154">
        <f t="shared" si="4"/>
        <v>0</v>
      </c>
      <c r="S11" s="155">
        <f t="shared" si="5"/>
        <v>2400000</v>
      </c>
      <c r="V11" s="96"/>
    </row>
    <row r="12" spans="1:22" s="95" customFormat="1" ht="12.75" customHeight="1">
      <c r="A12" s="92">
        <v>7</v>
      </c>
      <c r="B12" s="93" t="s">
        <v>41</v>
      </c>
      <c r="C12" s="94" t="s">
        <v>6</v>
      </c>
      <c r="D12" s="54">
        <v>1</v>
      </c>
      <c r="E12" s="70">
        <v>80000</v>
      </c>
      <c r="F12" s="41">
        <f t="shared" si="6"/>
        <v>80000</v>
      </c>
      <c r="G12" s="36">
        <f>F12*0.2</f>
        <v>16000</v>
      </c>
      <c r="H12" s="36">
        <f t="shared" si="0"/>
        <v>64000</v>
      </c>
      <c r="I12" s="37"/>
      <c r="J12" s="38"/>
      <c r="K12" s="41"/>
      <c r="L12" s="41">
        <f t="shared" si="7"/>
        <v>0</v>
      </c>
      <c r="M12" s="36">
        <f>L12*0.2</f>
        <v>0</v>
      </c>
      <c r="N12" s="36">
        <f t="shared" si="1"/>
        <v>0</v>
      </c>
      <c r="O12" s="37"/>
      <c r="P12" s="153">
        <f t="shared" si="2"/>
        <v>16000</v>
      </c>
      <c r="Q12" s="154">
        <f t="shared" si="3"/>
        <v>64000</v>
      </c>
      <c r="R12" s="154">
        <f t="shared" si="4"/>
        <v>0</v>
      </c>
      <c r="S12" s="155">
        <f t="shared" si="5"/>
        <v>80000</v>
      </c>
      <c r="V12" s="96"/>
    </row>
    <row r="13" spans="1:22" s="95" customFormat="1" ht="12.75" customHeight="1">
      <c r="A13" s="92">
        <v>8</v>
      </c>
      <c r="B13" s="93" t="s">
        <v>42</v>
      </c>
      <c r="C13" s="94" t="s">
        <v>6</v>
      </c>
      <c r="D13" s="54"/>
      <c r="E13" s="70"/>
      <c r="F13" s="41">
        <f t="shared" si="6"/>
        <v>0</v>
      </c>
      <c r="G13" s="36"/>
      <c r="H13" s="36">
        <f t="shared" si="0"/>
        <v>0</v>
      </c>
      <c r="I13" s="37"/>
      <c r="J13" s="38">
        <v>1</v>
      </c>
      <c r="K13" s="41">
        <v>40000</v>
      </c>
      <c r="L13" s="41">
        <f t="shared" si="7"/>
        <v>40000</v>
      </c>
      <c r="M13" s="36">
        <f>L13*0</f>
        <v>0</v>
      </c>
      <c r="N13" s="36">
        <f>L13*1</f>
        <v>40000</v>
      </c>
      <c r="O13" s="37"/>
      <c r="P13" s="153">
        <f t="shared" si="2"/>
        <v>0</v>
      </c>
      <c r="Q13" s="154">
        <f t="shared" si="3"/>
        <v>40000</v>
      </c>
      <c r="R13" s="154">
        <f t="shared" si="4"/>
        <v>0</v>
      </c>
      <c r="S13" s="155">
        <f t="shared" si="5"/>
        <v>40000</v>
      </c>
      <c r="V13" s="96"/>
    </row>
    <row r="14" spans="1:22" s="95" customFormat="1" ht="12.75" customHeight="1">
      <c r="A14" s="92">
        <v>9</v>
      </c>
      <c r="B14" s="93" t="s">
        <v>7</v>
      </c>
      <c r="C14" s="94" t="s">
        <v>64</v>
      </c>
      <c r="D14" s="54">
        <v>79.622178</v>
      </c>
      <c r="E14" s="70">
        <v>5068.26</v>
      </c>
      <c r="F14" s="41">
        <f t="shared" si="6"/>
        <v>403545.89987028006</v>
      </c>
      <c r="G14" s="36">
        <f>F14*1</f>
        <v>403545.89987028006</v>
      </c>
      <c r="H14" s="36"/>
      <c r="I14" s="37"/>
      <c r="J14" s="38">
        <v>6.072011</v>
      </c>
      <c r="K14" s="41">
        <v>18150</v>
      </c>
      <c r="L14" s="41">
        <f t="shared" si="7"/>
        <v>110206.99965</v>
      </c>
      <c r="M14" s="36">
        <f>L14*1</f>
        <v>110206.99965</v>
      </c>
      <c r="N14" s="36"/>
      <c r="O14" s="37"/>
      <c r="P14" s="153">
        <f t="shared" si="2"/>
        <v>513752.8995202801</v>
      </c>
      <c r="Q14" s="154">
        <f t="shared" si="3"/>
        <v>0</v>
      </c>
      <c r="R14" s="154">
        <f t="shared" si="4"/>
        <v>0</v>
      </c>
      <c r="S14" s="155">
        <f t="shared" si="5"/>
        <v>513752.8995202801</v>
      </c>
      <c r="V14" s="96"/>
    </row>
    <row r="15" spans="1:22" s="95" customFormat="1" ht="12.75" customHeight="1">
      <c r="A15" s="92">
        <v>10</v>
      </c>
      <c r="B15" s="93" t="s">
        <v>13</v>
      </c>
      <c r="C15" s="94" t="s">
        <v>64</v>
      </c>
      <c r="D15" s="54">
        <v>202</v>
      </c>
      <c r="E15" s="70">
        <v>5068.26</v>
      </c>
      <c r="F15" s="41">
        <f t="shared" si="6"/>
        <v>1023788.52</v>
      </c>
      <c r="G15" s="36">
        <f>F15*1</f>
        <v>1023788.52</v>
      </c>
      <c r="H15" s="36"/>
      <c r="I15" s="37"/>
      <c r="J15" s="38">
        <v>66</v>
      </c>
      <c r="K15" s="41">
        <v>18150</v>
      </c>
      <c r="L15" s="41">
        <f t="shared" si="7"/>
        <v>1197900</v>
      </c>
      <c r="M15" s="36">
        <f>L15*1</f>
        <v>1197900</v>
      </c>
      <c r="N15" s="36"/>
      <c r="O15" s="37"/>
      <c r="P15" s="153">
        <f t="shared" si="2"/>
        <v>2221688.52</v>
      </c>
      <c r="Q15" s="154">
        <f t="shared" si="3"/>
        <v>0</v>
      </c>
      <c r="R15" s="154">
        <f t="shared" si="4"/>
        <v>0</v>
      </c>
      <c r="S15" s="155">
        <f t="shared" si="5"/>
        <v>2221688.52</v>
      </c>
      <c r="V15" s="96"/>
    </row>
    <row r="16" spans="1:22" s="95" customFormat="1" ht="12">
      <c r="A16" s="92">
        <v>11</v>
      </c>
      <c r="B16" s="93" t="s">
        <v>14</v>
      </c>
      <c r="C16" s="94" t="s">
        <v>64</v>
      </c>
      <c r="D16" s="54">
        <v>83</v>
      </c>
      <c r="E16" s="70">
        <v>5068.26</v>
      </c>
      <c r="F16" s="41">
        <f t="shared" si="6"/>
        <v>420665.58</v>
      </c>
      <c r="G16" s="36">
        <f>F16*1</f>
        <v>420665.58</v>
      </c>
      <c r="H16" s="36"/>
      <c r="I16" s="37"/>
      <c r="J16" s="38"/>
      <c r="K16" s="41"/>
      <c r="L16" s="41">
        <f t="shared" si="7"/>
        <v>0</v>
      </c>
      <c r="M16" s="36">
        <f>L16*1</f>
        <v>0</v>
      </c>
      <c r="N16" s="36">
        <f t="shared" si="1"/>
        <v>0</v>
      </c>
      <c r="O16" s="37"/>
      <c r="P16" s="153">
        <f t="shared" si="2"/>
        <v>420665.58</v>
      </c>
      <c r="Q16" s="154">
        <f t="shared" si="3"/>
        <v>0</v>
      </c>
      <c r="R16" s="154">
        <f t="shared" si="4"/>
        <v>0</v>
      </c>
      <c r="S16" s="155">
        <f t="shared" si="5"/>
        <v>420665.58</v>
      </c>
      <c r="T16" s="96"/>
      <c r="V16" s="96"/>
    </row>
    <row r="17" spans="1:22" s="95" customFormat="1" ht="12" customHeight="1" hidden="1">
      <c r="A17" s="92">
        <v>12</v>
      </c>
      <c r="B17" s="93" t="s">
        <v>65</v>
      </c>
      <c r="C17" s="94" t="s">
        <v>64</v>
      </c>
      <c r="D17" s="54"/>
      <c r="E17" s="70"/>
      <c r="F17" s="41">
        <f t="shared" si="6"/>
        <v>0</v>
      </c>
      <c r="G17" s="36">
        <f>F17/1</f>
        <v>0</v>
      </c>
      <c r="H17" s="36">
        <f t="shared" si="0"/>
        <v>0</v>
      </c>
      <c r="I17" s="37"/>
      <c r="J17" s="38"/>
      <c r="K17" s="41">
        <v>6050</v>
      </c>
      <c r="L17" s="41">
        <f t="shared" si="7"/>
        <v>0</v>
      </c>
      <c r="M17" s="36">
        <f>L17/1</f>
        <v>0</v>
      </c>
      <c r="N17" s="36">
        <f t="shared" si="1"/>
        <v>0</v>
      </c>
      <c r="O17" s="37"/>
      <c r="P17" s="153">
        <f t="shared" si="2"/>
        <v>0</v>
      </c>
      <c r="Q17" s="154">
        <f t="shared" si="3"/>
        <v>0</v>
      </c>
      <c r="R17" s="154">
        <f t="shared" si="4"/>
        <v>0</v>
      </c>
      <c r="S17" s="155">
        <f t="shared" si="5"/>
        <v>0</v>
      </c>
      <c r="T17" s="96"/>
      <c r="V17" s="96"/>
    </row>
    <row r="18" spans="1:22" s="95" customFormat="1" ht="12">
      <c r="A18" s="92">
        <v>13</v>
      </c>
      <c r="B18" s="93" t="s">
        <v>103</v>
      </c>
      <c r="C18" s="94" t="s">
        <v>6</v>
      </c>
      <c r="D18" s="54">
        <v>24</v>
      </c>
      <c r="E18" s="70">
        <v>5000</v>
      </c>
      <c r="F18" s="41">
        <f t="shared" si="6"/>
        <v>120000</v>
      </c>
      <c r="G18" s="36">
        <f>F18*1</f>
        <v>120000</v>
      </c>
      <c r="H18" s="36"/>
      <c r="I18" s="37"/>
      <c r="J18" s="38">
        <v>10</v>
      </c>
      <c r="K18" s="41">
        <v>24200</v>
      </c>
      <c r="L18" s="41">
        <f t="shared" si="7"/>
        <v>242000</v>
      </c>
      <c r="M18" s="36">
        <f>L18*1</f>
        <v>242000</v>
      </c>
      <c r="N18" s="36"/>
      <c r="O18" s="37"/>
      <c r="P18" s="153">
        <f t="shared" si="2"/>
        <v>362000</v>
      </c>
      <c r="Q18" s="154">
        <f t="shared" si="3"/>
        <v>0</v>
      </c>
      <c r="R18" s="154">
        <f t="shared" si="4"/>
        <v>0</v>
      </c>
      <c r="S18" s="155">
        <f t="shared" si="5"/>
        <v>362000</v>
      </c>
      <c r="V18" s="96"/>
    </row>
    <row r="19" spans="1:22" s="95" customFormat="1" ht="12" customHeight="1" hidden="1">
      <c r="A19" s="92">
        <v>14</v>
      </c>
      <c r="B19" s="93" t="s">
        <v>40</v>
      </c>
      <c r="C19" s="94" t="s">
        <v>6</v>
      </c>
      <c r="D19" s="54"/>
      <c r="E19" s="70"/>
      <c r="F19" s="41">
        <f t="shared" si="6"/>
        <v>0</v>
      </c>
      <c r="G19" s="36">
        <f>F19/1</f>
        <v>0</v>
      </c>
      <c r="H19" s="36">
        <f t="shared" si="0"/>
        <v>0</v>
      </c>
      <c r="I19" s="37"/>
      <c r="J19" s="38"/>
      <c r="K19" s="41"/>
      <c r="L19" s="41">
        <f t="shared" si="7"/>
        <v>0</v>
      </c>
      <c r="M19" s="36">
        <f>L19/1</f>
        <v>0</v>
      </c>
      <c r="N19" s="36">
        <f t="shared" si="1"/>
        <v>0</v>
      </c>
      <c r="O19" s="37"/>
      <c r="P19" s="153">
        <f t="shared" si="2"/>
        <v>0</v>
      </c>
      <c r="Q19" s="154">
        <f t="shared" si="3"/>
        <v>0</v>
      </c>
      <c r="R19" s="154">
        <f t="shared" si="4"/>
        <v>0</v>
      </c>
      <c r="S19" s="155">
        <f t="shared" si="5"/>
        <v>0</v>
      </c>
      <c r="V19" s="96"/>
    </row>
    <row r="20" spans="1:22" s="95" customFormat="1" ht="12">
      <c r="A20" s="92">
        <v>15</v>
      </c>
      <c r="B20" s="93" t="s">
        <v>110</v>
      </c>
      <c r="C20" s="94" t="s">
        <v>6</v>
      </c>
      <c r="D20" s="54">
        <v>5</v>
      </c>
      <c r="E20" s="70">
        <v>54000</v>
      </c>
      <c r="F20" s="41">
        <f t="shared" si="6"/>
        <v>270000</v>
      </c>
      <c r="G20" s="36">
        <f>F20*1</f>
        <v>270000</v>
      </c>
      <c r="H20" s="36"/>
      <c r="I20" s="37"/>
      <c r="J20" s="38">
        <v>2</v>
      </c>
      <c r="K20" s="41">
        <v>121000</v>
      </c>
      <c r="L20" s="41">
        <f t="shared" si="7"/>
        <v>242000</v>
      </c>
      <c r="M20" s="36">
        <f>L20*1</f>
        <v>242000</v>
      </c>
      <c r="N20" s="36"/>
      <c r="O20" s="37"/>
      <c r="P20" s="153">
        <f t="shared" si="2"/>
        <v>512000</v>
      </c>
      <c r="Q20" s="154">
        <f t="shared" si="3"/>
        <v>0</v>
      </c>
      <c r="R20" s="154">
        <f t="shared" si="4"/>
        <v>0</v>
      </c>
      <c r="S20" s="155">
        <f t="shared" si="5"/>
        <v>512000</v>
      </c>
      <c r="V20" s="96"/>
    </row>
    <row r="21" spans="1:22" s="95" customFormat="1" ht="12" customHeight="1" hidden="1">
      <c r="A21" s="92">
        <v>16</v>
      </c>
      <c r="B21" s="93" t="s">
        <v>66</v>
      </c>
      <c r="C21" s="94" t="s">
        <v>6</v>
      </c>
      <c r="D21" s="54"/>
      <c r="E21" s="70"/>
      <c r="F21" s="41">
        <f t="shared" si="6"/>
        <v>0</v>
      </c>
      <c r="G21" s="36"/>
      <c r="H21" s="36">
        <f t="shared" si="0"/>
        <v>0</v>
      </c>
      <c r="I21" s="37"/>
      <c r="J21" s="38"/>
      <c r="K21" s="41"/>
      <c r="L21" s="41">
        <f t="shared" si="7"/>
        <v>0</v>
      </c>
      <c r="M21" s="36"/>
      <c r="N21" s="36">
        <f t="shared" si="1"/>
        <v>0</v>
      </c>
      <c r="O21" s="37"/>
      <c r="P21" s="153">
        <f t="shared" si="2"/>
        <v>0</v>
      </c>
      <c r="Q21" s="154">
        <f t="shared" si="3"/>
        <v>0</v>
      </c>
      <c r="R21" s="154">
        <f t="shared" si="4"/>
        <v>0</v>
      </c>
      <c r="S21" s="155">
        <f t="shared" si="5"/>
        <v>0</v>
      </c>
      <c r="V21" s="96"/>
    </row>
    <row r="22" spans="1:22" s="85" customFormat="1" ht="12">
      <c r="A22" s="92">
        <v>17</v>
      </c>
      <c r="B22" s="93" t="s">
        <v>38</v>
      </c>
      <c r="C22" s="94" t="s">
        <v>10</v>
      </c>
      <c r="D22" s="54">
        <v>60</v>
      </c>
      <c r="E22" s="70">
        <v>54166.6666</v>
      </c>
      <c r="F22" s="41">
        <f t="shared" si="6"/>
        <v>3249999.996</v>
      </c>
      <c r="G22" s="36">
        <f>F22*0.8</f>
        <v>2599999.9968</v>
      </c>
      <c r="H22" s="36">
        <f>F22*0.2</f>
        <v>649999.9992</v>
      </c>
      <c r="I22" s="37"/>
      <c r="J22" s="38">
        <v>36</v>
      </c>
      <c r="K22" s="41">
        <v>25105.5555</v>
      </c>
      <c r="L22" s="41">
        <f t="shared" si="7"/>
        <v>903799.9979999999</v>
      </c>
      <c r="M22" s="36">
        <f>L22*0.8</f>
        <v>723039.9983999999</v>
      </c>
      <c r="N22" s="36">
        <f>L22*0.2</f>
        <v>180759.99959999998</v>
      </c>
      <c r="O22" s="37"/>
      <c r="P22" s="153">
        <f t="shared" si="2"/>
        <v>3323039.9952</v>
      </c>
      <c r="Q22" s="154">
        <f t="shared" si="3"/>
        <v>830759.9988</v>
      </c>
      <c r="R22" s="154">
        <f t="shared" si="4"/>
        <v>0</v>
      </c>
      <c r="S22" s="155">
        <f t="shared" si="5"/>
        <v>4153799.994</v>
      </c>
      <c r="V22" s="86"/>
    </row>
    <row r="23" spans="1:22" s="85" customFormat="1" ht="12" customHeight="1" hidden="1">
      <c r="A23" s="92">
        <v>18</v>
      </c>
      <c r="B23" s="93" t="s">
        <v>39</v>
      </c>
      <c r="C23" s="94" t="s">
        <v>10</v>
      </c>
      <c r="D23" s="54"/>
      <c r="E23" s="70"/>
      <c r="F23" s="41">
        <f t="shared" si="6"/>
        <v>0</v>
      </c>
      <c r="G23" s="36"/>
      <c r="H23" s="36">
        <f t="shared" si="0"/>
        <v>0</v>
      </c>
      <c r="I23" s="37"/>
      <c r="J23" s="38"/>
      <c r="K23" s="41"/>
      <c r="L23" s="41">
        <f t="shared" si="7"/>
        <v>0</v>
      </c>
      <c r="M23" s="36"/>
      <c r="N23" s="36">
        <f t="shared" si="1"/>
        <v>0</v>
      </c>
      <c r="O23" s="37"/>
      <c r="P23" s="153">
        <f t="shared" si="2"/>
        <v>0</v>
      </c>
      <c r="Q23" s="154">
        <f t="shared" si="3"/>
        <v>0</v>
      </c>
      <c r="R23" s="154">
        <f t="shared" si="4"/>
        <v>0</v>
      </c>
      <c r="S23" s="155">
        <f t="shared" si="5"/>
        <v>0</v>
      </c>
      <c r="T23" s="86"/>
      <c r="V23" s="86"/>
    </row>
    <row r="24" spans="1:22" s="85" customFormat="1" ht="12" customHeight="1">
      <c r="A24" s="92">
        <v>19</v>
      </c>
      <c r="B24" s="93" t="s">
        <v>35</v>
      </c>
      <c r="C24" s="94" t="s">
        <v>10</v>
      </c>
      <c r="D24" s="54">
        <v>8</v>
      </c>
      <c r="E24" s="70">
        <v>74846.875</v>
      </c>
      <c r="F24" s="41">
        <f t="shared" si="6"/>
        <v>598775</v>
      </c>
      <c r="G24" s="36">
        <f>F24*0.3</f>
        <v>179632.5</v>
      </c>
      <c r="H24" s="36">
        <f>F24*0.7</f>
        <v>419142.5</v>
      </c>
      <c r="I24" s="37"/>
      <c r="J24" s="38">
        <v>3</v>
      </c>
      <c r="K24" s="41">
        <f>80767-12745.33333</f>
        <v>68021.66667</v>
      </c>
      <c r="L24" s="41">
        <f t="shared" si="7"/>
        <v>204065.00001000002</v>
      </c>
      <c r="M24" s="36">
        <f>L24*0.3</f>
        <v>61219.500003</v>
      </c>
      <c r="N24" s="36">
        <f>L24*0.7</f>
        <v>142845.500007</v>
      </c>
      <c r="O24" s="37"/>
      <c r="P24" s="153">
        <f t="shared" si="2"/>
        <v>240852.000003</v>
      </c>
      <c r="Q24" s="154">
        <f t="shared" si="3"/>
        <v>561988.000007</v>
      </c>
      <c r="R24" s="154">
        <f t="shared" si="4"/>
        <v>0</v>
      </c>
      <c r="S24" s="155">
        <f t="shared" si="5"/>
        <v>802840.0000100001</v>
      </c>
      <c r="V24" s="86"/>
    </row>
    <row r="25" spans="1:22" s="85" customFormat="1" ht="12" customHeight="1" hidden="1">
      <c r="A25" s="92">
        <v>20</v>
      </c>
      <c r="B25" s="93" t="s">
        <v>158</v>
      </c>
      <c r="C25" s="94" t="s">
        <v>10</v>
      </c>
      <c r="D25" s="54"/>
      <c r="E25" s="70"/>
      <c r="F25" s="41"/>
      <c r="G25" s="36"/>
      <c r="H25" s="36">
        <f t="shared" si="0"/>
        <v>0</v>
      </c>
      <c r="I25" s="37"/>
      <c r="J25" s="38"/>
      <c r="K25" s="41"/>
      <c r="L25" s="41"/>
      <c r="M25" s="36"/>
      <c r="N25" s="36">
        <f t="shared" si="1"/>
        <v>0</v>
      </c>
      <c r="O25" s="37"/>
      <c r="P25" s="153"/>
      <c r="Q25" s="154">
        <f t="shared" si="3"/>
        <v>0</v>
      </c>
      <c r="R25" s="154"/>
      <c r="S25" s="155"/>
      <c r="V25" s="86"/>
    </row>
    <row r="26" spans="1:22" s="85" customFormat="1" ht="12.75" customHeight="1">
      <c r="A26" s="92">
        <v>21</v>
      </c>
      <c r="B26" s="93" t="s">
        <v>111</v>
      </c>
      <c r="C26" s="94" t="s">
        <v>6</v>
      </c>
      <c r="D26" s="54">
        <v>1</v>
      </c>
      <c r="E26" s="70">
        <v>112200</v>
      </c>
      <c r="F26" s="41">
        <f t="shared" si="6"/>
        <v>112200</v>
      </c>
      <c r="G26" s="36">
        <f>F26*1</f>
        <v>112200</v>
      </c>
      <c r="H26" s="36"/>
      <c r="I26" s="37"/>
      <c r="J26" s="38">
        <v>1</v>
      </c>
      <c r="K26" s="41">
        <v>112200</v>
      </c>
      <c r="L26" s="41">
        <f t="shared" si="7"/>
        <v>112200</v>
      </c>
      <c r="M26" s="36">
        <f>L26*1</f>
        <v>112200</v>
      </c>
      <c r="N26" s="36"/>
      <c r="O26" s="37"/>
      <c r="P26" s="153">
        <f t="shared" si="2"/>
        <v>224400</v>
      </c>
      <c r="Q26" s="154">
        <f t="shared" si="3"/>
        <v>0</v>
      </c>
      <c r="R26" s="154">
        <f t="shared" si="4"/>
        <v>0</v>
      </c>
      <c r="S26" s="155">
        <f t="shared" si="5"/>
        <v>224400</v>
      </c>
      <c r="V26" s="86"/>
    </row>
    <row r="27" spans="1:22" s="85" customFormat="1" ht="12" customHeight="1" hidden="1">
      <c r="A27" s="92">
        <v>22</v>
      </c>
      <c r="B27" s="93" t="s">
        <v>22</v>
      </c>
      <c r="C27" s="94" t="s">
        <v>6</v>
      </c>
      <c r="D27" s="38"/>
      <c r="E27" s="70"/>
      <c r="F27" s="41">
        <f t="shared" si="6"/>
        <v>0</v>
      </c>
      <c r="G27" s="36"/>
      <c r="H27" s="36">
        <f t="shared" si="0"/>
        <v>0</v>
      </c>
      <c r="I27" s="37"/>
      <c r="J27" s="38"/>
      <c r="K27" s="41"/>
      <c r="L27" s="41">
        <f t="shared" si="7"/>
        <v>0</v>
      </c>
      <c r="M27" s="36"/>
      <c r="N27" s="36">
        <f t="shared" si="1"/>
        <v>0</v>
      </c>
      <c r="O27" s="37"/>
      <c r="P27" s="153">
        <f t="shared" si="2"/>
        <v>0</v>
      </c>
      <c r="Q27" s="154">
        <f t="shared" si="3"/>
        <v>0</v>
      </c>
      <c r="R27" s="154">
        <f t="shared" si="4"/>
        <v>0</v>
      </c>
      <c r="S27" s="155">
        <f t="shared" si="5"/>
        <v>0</v>
      </c>
      <c r="T27" s="86"/>
      <c r="V27" s="86"/>
    </row>
    <row r="28" spans="1:22" s="85" customFormat="1" ht="12.75" customHeight="1" hidden="1">
      <c r="A28" s="92">
        <v>23</v>
      </c>
      <c r="B28" s="93" t="s">
        <v>8</v>
      </c>
      <c r="C28" s="94" t="s">
        <v>6</v>
      </c>
      <c r="D28" s="38"/>
      <c r="E28" s="70"/>
      <c r="F28" s="41">
        <f t="shared" si="6"/>
        <v>0</v>
      </c>
      <c r="G28" s="36"/>
      <c r="H28" s="36">
        <f t="shared" si="0"/>
        <v>0</v>
      </c>
      <c r="I28" s="37"/>
      <c r="J28" s="38"/>
      <c r="K28" s="41"/>
      <c r="L28" s="41">
        <f t="shared" si="7"/>
        <v>0</v>
      </c>
      <c r="M28" s="36"/>
      <c r="N28" s="36">
        <f t="shared" si="1"/>
        <v>0</v>
      </c>
      <c r="O28" s="37"/>
      <c r="P28" s="153">
        <f t="shared" si="2"/>
        <v>0</v>
      </c>
      <c r="Q28" s="154">
        <f t="shared" si="3"/>
        <v>0</v>
      </c>
      <c r="R28" s="154">
        <f t="shared" si="4"/>
        <v>0</v>
      </c>
      <c r="S28" s="155">
        <f t="shared" si="5"/>
        <v>0</v>
      </c>
      <c r="V28" s="86"/>
    </row>
    <row r="29" spans="1:22" s="85" customFormat="1" ht="12" customHeight="1" hidden="1">
      <c r="A29" s="92">
        <v>24</v>
      </c>
      <c r="B29" s="93" t="s">
        <v>9</v>
      </c>
      <c r="C29" s="94" t="s">
        <v>6</v>
      </c>
      <c r="D29" s="38"/>
      <c r="E29" s="70"/>
      <c r="F29" s="41">
        <f t="shared" si="6"/>
        <v>0</v>
      </c>
      <c r="G29" s="36"/>
      <c r="H29" s="36">
        <f t="shared" si="0"/>
        <v>0</v>
      </c>
      <c r="I29" s="37"/>
      <c r="J29" s="38"/>
      <c r="K29" s="41"/>
      <c r="L29" s="41">
        <f t="shared" si="7"/>
        <v>0</v>
      </c>
      <c r="M29" s="36"/>
      <c r="N29" s="36">
        <f t="shared" si="1"/>
        <v>0</v>
      </c>
      <c r="O29" s="37"/>
      <c r="P29" s="153">
        <f t="shared" si="2"/>
        <v>0</v>
      </c>
      <c r="Q29" s="154">
        <f t="shared" si="3"/>
        <v>0</v>
      </c>
      <c r="R29" s="154">
        <f t="shared" si="4"/>
        <v>0</v>
      </c>
      <c r="S29" s="155">
        <f t="shared" si="5"/>
        <v>0</v>
      </c>
      <c r="V29" s="86"/>
    </row>
    <row r="30" spans="1:22" s="85" customFormat="1" ht="12" customHeight="1" hidden="1">
      <c r="A30" s="92">
        <v>25</v>
      </c>
      <c r="B30" s="93" t="s">
        <v>1</v>
      </c>
      <c r="C30" s="94" t="s">
        <v>64</v>
      </c>
      <c r="D30" s="38"/>
      <c r="E30" s="70"/>
      <c r="F30" s="41">
        <f t="shared" si="6"/>
        <v>0</v>
      </c>
      <c r="G30" s="36"/>
      <c r="H30" s="36">
        <f t="shared" si="0"/>
        <v>0</v>
      </c>
      <c r="I30" s="37"/>
      <c r="J30" s="38"/>
      <c r="K30" s="41"/>
      <c r="L30" s="41">
        <f t="shared" si="7"/>
        <v>0</v>
      </c>
      <c r="M30" s="36"/>
      <c r="N30" s="36">
        <f t="shared" si="1"/>
        <v>0</v>
      </c>
      <c r="O30" s="37"/>
      <c r="P30" s="153">
        <f t="shared" si="2"/>
        <v>0</v>
      </c>
      <c r="Q30" s="154">
        <f t="shared" si="3"/>
        <v>0</v>
      </c>
      <c r="R30" s="154">
        <f t="shared" si="4"/>
        <v>0</v>
      </c>
      <c r="S30" s="155">
        <f t="shared" si="5"/>
        <v>0</v>
      </c>
      <c r="V30" s="86"/>
    </row>
    <row r="31" spans="1:22" s="85" customFormat="1" ht="12" customHeight="1" hidden="1">
      <c r="A31" s="92">
        <v>26</v>
      </c>
      <c r="B31" s="93" t="s">
        <v>2</v>
      </c>
      <c r="C31" s="94" t="s">
        <v>64</v>
      </c>
      <c r="D31" s="38"/>
      <c r="E31" s="70"/>
      <c r="F31" s="41">
        <f t="shared" si="6"/>
        <v>0</v>
      </c>
      <c r="G31" s="36"/>
      <c r="H31" s="36">
        <f t="shared" si="0"/>
        <v>0</v>
      </c>
      <c r="I31" s="37"/>
      <c r="J31" s="38"/>
      <c r="K31" s="41"/>
      <c r="L31" s="41">
        <f t="shared" si="7"/>
        <v>0</v>
      </c>
      <c r="M31" s="36"/>
      <c r="N31" s="36">
        <f t="shared" si="1"/>
        <v>0</v>
      </c>
      <c r="O31" s="37"/>
      <c r="P31" s="153">
        <f t="shared" si="2"/>
        <v>0</v>
      </c>
      <c r="Q31" s="154">
        <f t="shared" si="3"/>
        <v>0</v>
      </c>
      <c r="R31" s="154">
        <f t="shared" si="4"/>
        <v>0</v>
      </c>
      <c r="S31" s="155">
        <f t="shared" si="5"/>
        <v>0</v>
      </c>
      <c r="V31" s="86"/>
    </row>
    <row r="32" spans="1:22" s="85" customFormat="1" ht="12" customHeight="1" hidden="1">
      <c r="A32" s="92">
        <v>27</v>
      </c>
      <c r="B32" s="93" t="s">
        <v>139</v>
      </c>
      <c r="C32" s="94" t="s">
        <v>64</v>
      </c>
      <c r="D32" s="38"/>
      <c r="E32" s="70"/>
      <c r="F32" s="41">
        <f t="shared" si="6"/>
        <v>0</v>
      </c>
      <c r="G32" s="36"/>
      <c r="H32" s="36">
        <f t="shared" si="0"/>
        <v>0</v>
      </c>
      <c r="I32" s="37"/>
      <c r="J32" s="38"/>
      <c r="K32" s="41"/>
      <c r="L32" s="41">
        <f t="shared" si="7"/>
        <v>0</v>
      </c>
      <c r="M32" s="36"/>
      <c r="N32" s="36">
        <f t="shared" si="1"/>
        <v>0</v>
      </c>
      <c r="O32" s="37"/>
      <c r="P32" s="153">
        <f t="shared" si="2"/>
        <v>0</v>
      </c>
      <c r="Q32" s="154">
        <f t="shared" si="3"/>
        <v>0</v>
      </c>
      <c r="R32" s="154">
        <f t="shared" si="4"/>
        <v>0</v>
      </c>
      <c r="S32" s="155">
        <f t="shared" si="5"/>
        <v>0</v>
      </c>
      <c r="V32" s="86"/>
    </row>
    <row r="33" spans="1:22" s="85" customFormat="1" ht="12">
      <c r="A33" s="92">
        <v>28</v>
      </c>
      <c r="B33" s="93" t="s">
        <v>112</v>
      </c>
      <c r="C33" s="94" t="s">
        <v>25</v>
      </c>
      <c r="D33" s="38">
        <v>22.7272777</v>
      </c>
      <c r="E33" s="70">
        <v>2200</v>
      </c>
      <c r="F33" s="41">
        <f t="shared" si="6"/>
        <v>50000.01093999999</v>
      </c>
      <c r="G33" s="36"/>
      <c r="H33" s="36">
        <f>F33*1</f>
        <v>50000.01093999999</v>
      </c>
      <c r="I33" s="37"/>
      <c r="J33" s="38">
        <v>30</v>
      </c>
      <c r="K33" s="41">
        <v>1000</v>
      </c>
      <c r="L33" s="41">
        <f t="shared" si="7"/>
        <v>30000</v>
      </c>
      <c r="M33" s="36"/>
      <c r="N33" s="36">
        <f>L33*1</f>
        <v>30000</v>
      </c>
      <c r="O33" s="37"/>
      <c r="P33" s="153">
        <f t="shared" si="2"/>
        <v>0</v>
      </c>
      <c r="Q33" s="154">
        <f t="shared" si="3"/>
        <v>80000.01094</v>
      </c>
      <c r="R33" s="154">
        <f t="shared" si="4"/>
        <v>0</v>
      </c>
      <c r="S33" s="155">
        <f t="shared" si="5"/>
        <v>80000.01094</v>
      </c>
      <c r="V33" s="86"/>
    </row>
    <row r="34" spans="1:22" s="85" customFormat="1" ht="12" customHeight="1" hidden="1">
      <c r="A34" s="92">
        <v>29</v>
      </c>
      <c r="B34" s="93" t="s">
        <v>60</v>
      </c>
      <c r="C34" s="94" t="s">
        <v>19</v>
      </c>
      <c r="D34" s="38"/>
      <c r="E34" s="70"/>
      <c r="F34" s="41"/>
      <c r="G34" s="36"/>
      <c r="H34" s="36">
        <f t="shared" si="0"/>
        <v>0</v>
      </c>
      <c r="I34" s="37"/>
      <c r="J34" s="38"/>
      <c r="K34" s="41"/>
      <c r="L34" s="41"/>
      <c r="M34" s="36"/>
      <c r="N34" s="36">
        <f t="shared" si="1"/>
        <v>0</v>
      </c>
      <c r="O34" s="37"/>
      <c r="P34" s="153">
        <f t="shared" si="2"/>
        <v>0</v>
      </c>
      <c r="Q34" s="154">
        <f t="shared" si="3"/>
        <v>0</v>
      </c>
      <c r="R34" s="154">
        <f t="shared" si="4"/>
        <v>0</v>
      </c>
      <c r="S34" s="155">
        <f t="shared" si="5"/>
        <v>0</v>
      </c>
      <c r="V34" s="86"/>
    </row>
    <row r="35" spans="1:22" s="85" customFormat="1" ht="12" customHeight="1" hidden="1">
      <c r="A35" s="92">
        <v>30</v>
      </c>
      <c r="B35" s="93" t="s">
        <v>3</v>
      </c>
      <c r="C35" s="94" t="s">
        <v>19</v>
      </c>
      <c r="D35" s="38"/>
      <c r="E35" s="70"/>
      <c r="F35" s="41">
        <f t="shared" si="6"/>
        <v>0</v>
      </c>
      <c r="G35" s="36"/>
      <c r="H35" s="36">
        <f t="shared" si="0"/>
        <v>0</v>
      </c>
      <c r="I35" s="37"/>
      <c r="J35" s="38"/>
      <c r="K35" s="41"/>
      <c r="L35" s="41">
        <f t="shared" si="7"/>
        <v>0</v>
      </c>
      <c r="M35" s="36"/>
      <c r="N35" s="36">
        <f t="shared" si="1"/>
        <v>0</v>
      </c>
      <c r="O35" s="37"/>
      <c r="P35" s="153">
        <f t="shared" si="2"/>
        <v>0</v>
      </c>
      <c r="Q35" s="154">
        <f t="shared" si="3"/>
        <v>0</v>
      </c>
      <c r="R35" s="154">
        <f t="shared" si="4"/>
        <v>0</v>
      </c>
      <c r="S35" s="155">
        <f t="shared" si="5"/>
        <v>0</v>
      </c>
      <c r="V35" s="86"/>
    </row>
    <row r="36" spans="1:22" s="85" customFormat="1" ht="12" customHeight="1" hidden="1">
      <c r="A36" s="92">
        <v>31</v>
      </c>
      <c r="B36" s="93" t="s">
        <v>127</v>
      </c>
      <c r="C36" s="94" t="s">
        <v>6</v>
      </c>
      <c r="D36" s="38"/>
      <c r="E36" s="70"/>
      <c r="F36" s="41">
        <f t="shared" si="6"/>
        <v>0</v>
      </c>
      <c r="G36" s="36"/>
      <c r="H36" s="36">
        <f t="shared" si="0"/>
        <v>0</v>
      </c>
      <c r="I36" s="37"/>
      <c r="J36" s="38"/>
      <c r="K36" s="41"/>
      <c r="L36" s="41">
        <f t="shared" si="7"/>
        <v>0</v>
      </c>
      <c r="M36" s="36"/>
      <c r="N36" s="36">
        <f t="shared" si="1"/>
        <v>0</v>
      </c>
      <c r="O36" s="37"/>
      <c r="P36" s="153">
        <f t="shared" si="2"/>
        <v>0</v>
      </c>
      <c r="Q36" s="154">
        <f t="shared" si="3"/>
        <v>0</v>
      </c>
      <c r="R36" s="154">
        <f t="shared" si="4"/>
        <v>0</v>
      </c>
      <c r="S36" s="155">
        <f t="shared" si="5"/>
        <v>0</v>
      </c>
      <c r="V36" s="86"/>
    </row>
    <row r="37" spans="1:22" s="95" customFormat="1" ht="12">
      <c r="A37" s="92">
        <v>32</v>
      </c>
      <c r="B37" s="93" t="s">
        <v>113</v>
      </c>
      <c r="C37" s="94" t="s">
        <v>6</v>
      </c>
      <c r="D37" s="38">
        <v>600</v>
      </c>
      <c r="E37" s="70">
        <v>11.916659</v>
      </c>
      <c r="F37" s="41">
        <f t="shared" si="6"/>
        <v>7149.9954</v>
      </c>
      <c r="G37" s="36">
        <f>F37*1</f>
        <v>7149.9954</v>
      </c>
      <c r="H37" s="36"/>
      <c r="I37" s="37"/>
      <c r="J37" s="38"/>
      <c r="K37" s="41"/>
      <c r="L37" s="41">
        <f t="shared" si="7"/>
        <v>0</v>
      </c>
      <c r="M37" s="36">
        <f>L37*1</f>
        <v>0</v>
      </c>
      <c r="N37" s="36"/>
      <c r="O37" s="37"/>
      <c r="P37" s="153">
        <f t="shared" si="2"/>
        <v>7149.9954</v>
      </c>
      <c r="Q37" s="154">
        <f t="shared" si="3"/>
        <v>0</v>
      </c>
      <c r="R37" s="154">
        <f t="shared" si="4"/>
        <v>0</v>
      </c>
      <c r="S37" s="155">
        <f t="shared" si="5"/>
        <v>7149.9954</v>
      </c>
      <c r="V37" s="96"/>
    </row>
    <row r="38" spans="1:22" s="85" customFormat="1" ht="12" customHeight="1" hidden="1">
      <c r="A38" s="92">
        <v>33</v>
      </c>
      <c r="B38" s="93" t="s">
        <v>29</v>
      </c>
      <c r="C38" s="94" t="s">
        <v>6</v>
      </c>
      <c r="D38" s="38"/>
      <c r="E38" s="70"/>
      <c r="F38" s="41">
        <f t="shared" si="6"/>
        <v>0</v>
      </c>
      <c r="G38" s="36"/>
      <c r="H38" s="36">
        <f t="shared" si="0"/>
        <v>0</v>
      </c>
      <c r="I38" s="37"/>
      <c r="J38" s="38"/>
      <c r="K38" s="41"/>
      <c r="L38" s="41">
        <f t="shared" si="7"/>
        <v>0</v>
      </c>
      <c r="M38" s="36"/>
      <c r="N38" s="36">
        <f t="shared" si="1"/>
        <v>0</v>
      </c>
      <c r="O38" s="37"/>
      <c r="P38" s="153">
        <f t="shared" si="2"/>
        <v>0</v>
      </c>
      <c r="Q38" s="154">
        <f t="shared" si="3"/>
        <v>0</v>
      </c>
      <c r="R38" s="154">
        <f t="shared" si="4"/>
        <v>0</v>
      </c>
      <c r="S38" s="155">
        <f t="shared" si="5"/>
        <v>0</v>
      </c>
      <c r="V38" s="86"/>
    </row>
    <row r="39" spans="1:22" s="85" customFormat="1" ht="12" customHeight="1" hidden="1">
      <c r="A39" s="92">
        <v>34</v>
      </c>
      <c r="B39" s="93" t="s">
        <v>23</v>
      </c>
      <c r="C39" s="94" t="s">
        <v>6</v>
      </c>
      <c r="D39" s="38"/>
      <c r="E39" s="70"/>
      <c r="F39" s="41">
        <f t="shared" si="6"/>
        <v>0</v>
      </c>
      <c r="G39" s="36"/>
      <c r="H39" s="36">
        <f t="shared" si="0"/>
        <v>0</v>
      </c>
      <c r="I39" s="37"/>
      <c r="J39" s="38"/>
      <c r="K39" s="41"/>
      <c r="L39" s="41">
        <f t="shared" si="7"/>
        <v>0</v>
      </c>
      <c r="M39" s="36"/>
      <c r="N39" s="36">
        <f t="shared" si="1"/>
        <v>0</v>
      </c>
      <c r="O39" s="37"/>
      <c r="P39" s="153">
        <f t="shared" si="2"/>
        <v>0</v>
      </c>
      <c r="Q39" s="154">
        <f t="shared" si="3"/>
        <v>0</v>
      </c>
      <c r="R39" s="154">
        <f t="shared" si="4"/>
        <v>0</v>
      </c>
      <c r="S39" s="155">
        <f t="shared" si="5"/>
        <v>0</v>
      </c>
      <c r="V39" s="86"/>
    </row>
    <row r="40" spans="1:22" s="85" customFormat="1" ht="12" customHeight="1" hidden="1">
      <c r="A40" s="92">
        <v>35</v>
      </c>
      <c r="B40" s="93" t="s">
        <v>30</v>
      </c>
      <c r="C40" s="94" t="s">
        <v>6</v>
      </c>
      <c r="D40" s="38"/>
      <c r="E40" s="70"/>
      <c r="F40" s="41">
        <f t="shared" si="6"/>
        <v>0</v>
      </c>
      <c r="G40" s="36"/>
      <c r="H40" s="36">
        <f t="shared" si="0"/>
        <v>0</v>
      </c>
      <c r="I40" s="37"/>
      <c r="J40" s="38"/>
      <c r="K40" s="41"/>
      <c r="L40" s="41">
        <f t="shared" si="7"/>
        <v>0</v>
      </c>
      <c r="M40" s="36"/>
      <c r="N40" s="36">
        <f t="shared" si="1"/>
        <v>0</v>
      </c>
      <c r="O40" s="37"/>
      <c r="P40" s="153">
        <f t="shared" si="2"/>
        <v>0</v>
      </c>
      <c r="Q40" s="154">
        <f t="shared" si="3"/>
        <v>0</v>
      </c>
      <c r="R40" s="154">
        <f t="shared" si="4"/>
        <v>0</v>
      </c>
      <c r="S40" s="155">
        <f t="shared" si="5"/>
        <v>0</v>
      </c>
      <c r="V40" s="86"/>
    </row>
    <row r="41" spans="1:22" s="85" customFormat="1" ht="12">
      <c r="A41" s="92">
        <v>36</v>
      </c>
      <c r="B41" s="93" t="s">
        <v>140</v>
      </c>
      <c r="C41" s="94" t="s">
        <v>6</v>
      </c>
      <c r="D41" s="38">
        <v>1</v>
      </c>
      <c r="E41" s="70">
        <f>152000+40000</f>
        <v>192000</v>
      </c>
      <c r="F41" s="41">
        <f t="shared" si="6"/>
        <v>192000</v>
      </c>
      <c r="G41" s="36">
        <f>F41*0.75</f>
        <v>144000</v>
      </c>
      <c r="H41" s="36">
        <f>F41*0.25</f>
        <v>48000</v>
      </c>
      <c r="I41" s="37"/>
      <c r="J41" s="38">
        <v>1</v>
      </c>
      <c r="K41" s="41">
        <v>110000</v>
      </c>
      <c r="L41" s="41">
        <f t="shared" si="7"/>
        <v>110000</v>
      </c>
      <c r="M41" s="36">
        <f>L41*0.75</f>
        <v>82500</v>
      </c>
      <c r="N41" s="36">
        <f>L41*0.25</f>
        <v>27500</v>
      </c>
      <c r="O41" s="37"/>
      <c r="P41" s="153">
        <f t="shared" si="2"/>
        <v>226500</v>
      </c>
      <c r="Q41" s="154">
        <f t="shared" si="3"/>
        <v>75500</v>
      </c>
      <c r="R41" s="154">
        <f t="shared" si="4"/>
        <v>0</v>
      </c>
      <c r="S41" s="155">
        <f t="shared" si="5"/>
        <v>302000</v>
      </c>
      <c r="V41" s="86"/>
    </row>
    <row r="42" spans="1:22" s="85" customFormat="1" ht="12">
      <c r="A42" s="92">
        <v>37</v>
      </c>
      <c r="B42" s="93" t="s">
        <v>104</v>
      </c>
      <c r="C42" s="94" t="s">
        <v>6</v>
      </c>
      <c r="D42" s="38">
        <v>6</v>
      </c>
      <c r="E42" s="70">
        <v>60802.5</v>
      </c>
      <c r="F42" s="41">
        <f t="shared" si="6"/>
        <v>364815</v>
      </c>
      <c r="G42" s="36">
        <f>F42*0.8</f>
        <v>291852</v>
      </c>
      <c r="H42" s="36">
        <f>F42*0.2</f>
        <v>72963</v>
      </c>
      <c r="I42" s="37"/>
      <c r="J42" s="38">
        <v>2</v>
      </c>
      <c r="K42" s="41">
        <f>72600+2100</f>
        <v>74700</v>
      </c>
      <c r="L42" s="41">
        <f t="shared" si="7"/>
        <v>149400</v>
      </c>
      <c r="M42" s="36">
        <f>L42*0.8</f>
        <v>119520</v>
      </c>
      <c r="N42" s="36">
        <f>L42*0.2</f>
        <v>29880</v>
      </c>
      <c r="O42" s="37"/>
      <c r="P42" s="153">
        <f t="shared" si="2"/>
        <v>411372</v>
      </c>
      <c r="Q42" s="154">
        <f t="shared" si="3"/>
        <v>102843</v>
      </c>
      <c r="R42" s="154">
        <f t="shared" si="4"/>
        <v>0</v>
      </c>
      <c r="S42" s="155">
        <f t="shared" si="5"/>
        <v>514215</v>
      </c>
      <c r="V42" s="86"/>
    </row>
    <row r="43" spans="1:22" s="85" customFormat="1" ht="12" customHeight="1" hidden="1">
      <c r="A43" s="92">
        <v>38</v>
      </c>
      <c r="B43" s="93" t="s">
        <v>21</v>
      </c>
      <c r="C43" s="94" t="s">
        <v>6</v>
      </c>
      <c r="D43" s="38"/>
      <c r="E43" s="70"/>
      <c r="F43" s="41">
        <f t="shared" si="6"/>
        <v>0</v>
      </c>
      <c r="G43" s="36"/>
      <c r="H43" s="36">
        <f t="shared" si="0"/>
        <v>0</v>
      </c>
      <c r="I43" s="37"/>
      <c r="J43" s="38"/>
      <c r="K43" s="41"/>
      <c r="L43" s="41">
        <f t="shared" si="7"/>
        <v>0</v>
      </c>
      <c r="M43" s="36"/>
      <c r="N43" s="36">
        <f t="shared" si="1"/>
        <v>0</v>
      </c>
      <c r="O43" s="37"/>
      <c r="P43" s="153">
        <f t="shared" si="2"/>
        <v>0</v>
      </c>
      <c r="Q43" s="154">
        <f t="shared" si="3"/>
        <v>0</v>
      </c>
      <c r="R43" s="154">
        <f t="shared" si="4"/>
        <v>0</v>
      </c>
      <c r="S43" s="155">
        <f t="shared" si="5"/>
        <v>0</v>
      </c>
      <c r="V43" s="86"/>
    </row>
    <row r="44" spans="1:22" s="85" customFormat="1" ht="12" customHeight="1" hidden="1">
      <c r="A44" s="92">
        <v>39</v>
      </c>
      <c r="B44" s="93" t="s">
        <v>142</v>
      </c>
      <c r="C44" s="94" t="s">
        <v>6</v>
      </c>
      <c r="D44" s="38"/>
      <c r="E44" s="44"/>
      <c r="F44" s="41">
        <f t="shared" si="6"/>
        <v>0</v>
      </c>
      <c r="G44" s="36"/>
      <c r="H44" s="36">
        <f t="shared" si="0"/>
        <v>0</v>
      </c>
      <c r="I44" s="37"/>
      <c r="J44" s="38"/>
      <c r="K44" s="41"/>
      <c r="L44" s="41">
        <f t="shared" si="7"/>
        <v>0</v>
      </c>
      <c r="M44" s="36"/>
      <c r="N44" s="36">
        <f t="shared" si="1"/>
        <v>0</v>
      </c>
      <c r="O44" s="37"/>
      <c r="P44" s="153">
        <f t="shared" si="2"/>
        <v>0</v>
      </c>
      <c r="Q44" s="154">
        <f t="shared" si="3"/>
        <v>0</v>
      </c>
      <c r="R44" s="154">
        <f t="shared" si="4"/>
        <v>0</v>
      </c>
      <c r="S44" s="155">
        <f t="shared" si="5"/>
        <v>0</v>
      </c>
      <c r="V44" s="86"/>
    </row>
    <row r="45" spans="1:22" s="85" customFormat="1" ht="12">
      <c r="A45" s="92">
        <v>40</v>
      </c>
      <c r="B45" s="93" t="s">
        <v>18</v>
      </c>
      <c r="C45" s="94" t="s">
        <v>6</v>
      </c>
      <c r="D45" s="46">
        <v>1</v>
      </c>
      <c r="E45" s="70">
        <v>60000</v>
      </c>
      <c r="F45" s="41">
        <f t="shared" si="6"/>
        <v>60000</v>
      </c>
      <c r="G45" s="36"/>
      <c r="H45" s="36">
        <f>F45*1</f>
        <v>60000</v>
      </c>
      <c r="I45" s="37"/>
      <c r="J45" s="38">
        <v>1</v>
      </c>
      <c r="K45" s="41">
        <v>60000</v>
      </c>
      <c r="L45" s="41">
        <f t="shared" si="7"/>
        <v>60000</v>
      </c>
      <c r="M45" s="36"/>
      <c r="N45" s="36">
        <f>L45*1</f>
        <v>60000</v>
      </c>
      <c r="O45" s="37"/>
      <c r="P45" s="153">
        <f t="shared" si="2"/>
        <v>0</v>
      </c>
      <c r="Q45" s="154">
        <f t="shared" si="3"/>
        <v>120000</v>
      </c>
      <c r="R45" s="154">
        <f t="shared" si="4"/>
        <v>0</v>
      </c>
      <c r="S45" s="155">
        <f t="shared" si="5"/>
        <v>120000</v>
      </c>
      <c r="V45" s="86"/>
    </row>
    <row r="46" spans="1:22" s="85" customFormat="1" ht="12" customHeight="1" hidden="1">
      <c r="A46" s="92">
        <v>41</v>
      </c>
      <c r="B46" s="93" t="s">
        <v>24</v>
      </c>
      <c r="C46" s="94" t="s">
        <v>6</v>
      </c>
      <c r="D46" s="46"/>
      <c r="E46" s="70"/>
      <c r="F46" s="41">
        <f t="shared" si="6"/>
        <v>0</v>
      </c>
      <c r="G46" s="36"/>
      <c r="H46" s="36">
        <f t="shared" si="0"/>
        <v>0</v>
      </c>
      <c r="I46" s="37"/>
      <c r="J46" s="38"/>
      <c r="K46" s="41"/>
      <c r="L46" s="41">
        <f t="shared" si="7"/>
        <v>0</v>
      </c>
      <c r="M46" s="36"/>
      <c r="N46" s="36">
        <f t="shared" si="1"/>
        <v>0</v>
      </c>
      <c r="O46" s="37"/>
      <c r="P46" s="153">
        <f t="shared" si="2"/>
        <v>0</v>
      </c>
      <c r="Q46" s="154">
        <f t="shared" si="3"/>
        <v>0</v>
      </c>
      <c r="R46" s="154">
        <f t="shared" si="4"/>
        <v>0</v>
      </c>
      <c r="S46" s="155">
        <f t="shared" si="5"/>
        <v>0</v>
      </c>
      <c r="V46" s="86"/>
    </row>
    <row r="47" spans="1:22" s="85" customFormat="1" ht="12.75" customHeight="1" hidden="1">
      <c r="A47" s="92">
        <v>42</v>
      </c>
      <c r="B47" s="93" t="s">
        <v>141</v>
      </c>
      <c r="C47" s="94" t="s">
        <v>6</v>
      </c>
      <c r="D47" s="46"/>
      <c r="E47" s="70"/>
      <c r="F47" s="41">
        <f t="shared" si="6"/>
        <v>0</v>
      </c>
      <c r="G47" s="36"/>
      <c r="H47" s="36">
        <f t="shared" si="0"/>
        <v>0</v>
      </c>
      <c r="I47" s="37"/>
      <c r="J47" s="38"/>
      <c r="K47" s="41"/>
      <c r="L47" s="41">
        <f t="shared" si="7"/>
        <v>0</v>
      </c>
      <c r="M47" s="36"/>
      <c r="N47" s="36">
        <f t="shared" si="1"/>
        <v>0</v>
      </c>
      <c r="O47" s="37"/>
      <c r="P47" s="153">
        <f t="shared" si="2"/>
        <v>0</v>
      </c>
      <c r="Q47" s="154">
        <f t="shared" si="3"/>
        <v>0</v>
      </c>
      <c r="R47" s="154">
        <f t="shared" si="4"/>
        <v>0</v>
      </c>
      <c r="S47" s="155">
        <f t="shared" si="5"/>
        <v>0</v>
      </c>
      <c r="V47" s="86"/>
    </row>
    <row r="48" spans="1:22" s="85" customFormat="1" ht="12.75" customHeight="1" hidden="1">
      <c r="A48" s="92">
        <v>43</v>
      </c>
      <c r="B48" s="93" t="s">
        <v>55</v>
      </c>
      <c r="C48" s="94" t="s">
        <v>6</v>
      </c>
      <c r="D48" s="46"/>
      <c r="E48" s="70"/>
      <c r="F48" s="41">
        <f t="shared" si="6"/>
        <v>0</v>
      </c>
      <c r="G48" s="36"/>
      <c r="H48" s="36">
        <f t="shared" si="0"/>
        <v>0</v>
      </c>
      <c r="I48" s="37"/>
      <c r="J48" s="38"/>
      <c r="K48" s="41"/>
      <c r="L48" s="41">
        <f t="shared" si="7"/>
        <v>0</v>
      </c>
      <c r="M48" s="36"/>
      <c r="N48" s="36">
        <f t="shared" si="1"/>
        <v>0</v>
      </c>
      <c r="O48" s="37"/>
      <c r="P48" s="153">
        <f t="shared" si="2"/>
        <v>0</v>
      </c>
      <c r="Q48" s="154">
        <f t="shared" si="3"/>
        <v>0</v>
      </c>
      <c r="R48" s="154">
        <f t="shared" si="4"/>
        <v>0</v>
      </c>
      <c r="S48" s="155">
        <f t="shared" si="5"/>
        <v>0</v>
      </c>
      <c r="V48" s="86"/>
    </row>
    <row r="49" spans="1:22" s="85" customFormat="1" ht="12" customHeight="1" hidden="1">
      <c r="A49" s="92">
        <v>44</v>
      </c>
      <c r="B49" s="93" t="s">
        <v>15</v>
      </c>
      <c r="C49" s="94" t="s">
        <v>6</v>
      </c>
      <c r="D49" s="46"/>
      <c r="E49" s="70"/>
      <c r="F49" s="41">
        <f t="shared" si="6"/>
        <v>0</v>
      </c>
      <c r="G49" s="36"/>
      <c r="H49" s="36">
        <f t="shared" si="0"/>
        <v>0</v>
      </c>
      <c r="I49" s="37"/>
      <c r="J49" s="38"/>
      <c r="K49" s="41"/>
      <c r="L49" s="41">
        <f t="shared" si="7"/>
        <v>0</v>
      </c>
      <c r="M49" s="36"/>
      <c r="N49" s="36">
        <f t="shared" si="1"/>
        <v>0</v>
      </c>
      <c r="O49" s="37"/>
      <c r="P49" s="153">
        <f t="shared" si="2"/>
        <v>0</v>
      </c>
      <c r="Q49" s="154">
        <f t="shared" si="3"/>
        <v>0</v>
      </c>
      <c r="R49" s="154">
        <f t="shared" si="4"/>
        <v>0</v>
      </c>
      <c r="S49" s="155">
        <f t="shared" si="5"/>
        <v>0</v>
      </c>
      <c r="V49" s="86"/>
    </row>
    <row r="50" spans="1:22" s="85" customFormat="1" ht="12" customHeight="1" hidden="1">
      <c r="A50" s="92">
        <v>45</v>
      </c>
      <c r="B50" s="93" t="s">
        <v>4</v>
      </c>
      <c r="C50" s="94" t="s">
        <v>6</v>
      </c>
      <c r="D50" s="46"/>
      <c r="E50" s="70"/>
      <c r="F50" s="41">
        <f t="shared" si="6"/>
        <v>0</v>
      </c>
      <c r="G50" s="36"/>
      <c r="H50" s="36">
        <f t="shared" si="0"/>
        <v>0</v>
      </c>
      <c r="I50" s="37"/>
      <c r="J50" s="38"/>
      <c r="K50" s="41"/>
      <c r="L50" s="41">
        <f t="shared" si="7"/>
        <v>0</v>
      </c>
      <c r="M50" s="36"/>
      <c r="N50" s="36">
        <f t="shared" si="1"/>
        <v>0</v>
      </c>
      <c r="O50" s="37"/>
      <c r="P50" s="153">
        <f t="shared" si="2"/>
        <v>0</v>
      </c>
      <c r="Q50" s="154">
        <f t="shared" si="3"/>
        <v>0</v>
      </c>
      <c r="R50" s="154">
        <f t="shared" si="4"/>
        <v>0</v>
      </c>
      <c r="S50" s="155">
        <f t="shared" si="5"/>
        <v>0</v>
      </c>
      <c r="V50" s="86"/>
    </row>
    <row r="51" spans="1:22" s="85" customFormat="1" ht="12" customHeight="1" hidden="1">
      <c r="A51" s="92">
        <v>46</v>
      </c>
      <c r="B51" s="93" t="s">
        <v>5</v>
      </c>
      <c r="C51" s="94" t="s">
        <v>6</v>
      </c>
      <c r="D51" s="46"/>
      <c r="E51" s="70"/>
      <c r="F51" s="41">
        <f t="shared" si="6"/>
        <v>0</v>
      </c>
      <c r="G51" s="36"/>
      <c r="H51" s="36">
        <f t="shared" si="0"/>
        <v>0</v>
      </c>
      <c r="I51" s="37"/>
      <c r="J51" s="38"/>
      <c r="K51" s="41"/>
      <c r="L51" s="41">
        <f t="shared" si="7"/>
        <v>0</v>
      </c>
      <c r="M51" s="36"/>
      <c r="N51" s="36">
        <f t="shared" si="1"/>
        <v>0</v>
      </c>
      <c r="O51" s="37"/>
      <c r="P51" s="153">
        <f t="shared" si="2"/>
        <v>0</v>
      </c>
      <c r="Q51" s="154">
        <f t="shared" si="3"/>
        <v>0</v>
      </c>
      <c r="R51" s="154">
        <f t="shared" si="4"/>
        <v>0</v>
      </c>
      <c r="S51" s="155">
        <f t="shared" si="5"/>
        <v>0</v>
      </c>
      <c r="V51" s="86"/>
    </row>
    <row r="52" spans="1:22" s="85" customFormat="1" ht="12" customHeight="1" hidden="1">
      <c r="A52" s="92">
        <v>47</v>
      </c>
      <c r="B52" s="93" t="s">
        <v>28</v>
      </c>
      <c r="C52" s="94" t="s">
        <v>6</v>
      </c>
      <c r="D52" s="46"/>
      <c r="E52" s="70"/>
      <c r="F52" s="41">
        <f t="shared" si="6"/>
        <v>0</v>
      </c>
      <c r="G52" s="36"/>
      <c r="H52" s="36">
        <f t="shared" si="0"/>
        <v>0</v>
      </c>
      <c r="I52" s="37"/>
      <c r="J52" s="38"/>
      <c r="K52" s="41"/>
      <c r="L52" s="41">
        <f t="shared" si="7"/>
        <v>0</v>
      </c>
      <c r="M52" s="36"/>
      <c r="N52" s="36">
        <f t="shared" si="1"/>
        <v>0</v>
      </c>
      <c r="O52" s="37"/>
      <c r="P52" s="153">
        <f t="shared" si="2"/>
        <v>0</v>
      </c>
      <c r="Q52" s="154">
        <f t="shared" si="3"/>
        <v>0</v>
      </c>
      <c r="R52" s="154">
        <f t="shared" si="4"/>
        <v>0</v>
      </c>
      <c r="S52" s="155">
        <f t="shared" si="5"/>
        <v>0</v>
      </c>
      <c r="V52" s="86"/>
    </row>
    <row r="53" spans="1:22" s="85" customFormat="1" ht="12" customHeight="1" hidden="1">
      <c r="A53" s="92">
        <v>48</v>
      </c>
      <c r="B53" s="93" t="s">
        <v>63</v>
      </c>
      <c r="C53" s="94" t="s">
        <v>6</v>
      </c>
      <c r="D53" s="46"/>
      <c r="E53" s="70"/>
      <c r="F53" s="41">
        <f t="shared" si="6"/>
        <v>0</v>
      </c>
      <c r="G53" s="36"/>
      <c r="H53" s="36">
        <f t="shared" si="0"/>
        <v>0</v>
      </c>
      <c r="I53" s="37"/>
      <c r="J53" s="38"/>
      <c r="K53" s="41"/>
      <c r="L53" s="41">
        <f t="shared" si="7"/>
        <v>0</v>
      </c>
      <c r="M53" s="36"/>
      <c r="N53" s="36">
        <f t="shared" si="1"/>
        <v>0</v>
      </c>
      <c r="O53" s="37"/>
      <c r="P53" s="153">
        <f t="shared" si="2"/>
        <v>0</v>
      </c>
      <c r="Q53" s="154">
        <f t="shared" si="3"/>
        <v>0</v>
      </c>
      <c r="R53" s="154">
        <f t="shared" si="4"/>
        <v>0</v>
      </c>
      <c r="S53" s="155">
        <f t="shared" si="5"/>
        <v>0</v>
      </c>
      <c r="V53" s="86"/>
    </row>
    <row r="54" spans="1:22" s="85" customFormat="1" ht="12" customHeight="1" hidden="1">
      <c r="A54" s="92">
        <v>49</v>
      </c>
      <c r="B54" s="93" t="s">
        <v>27</v>
      </c>
      <c r="C54" s="94" t="s">
        <v>6</v>
      </c>
      <c r="D54" s="46"/>
      <c r="E54" s="70"/>
      <c r="F54" s="41">
        <f t="shared" si="6"/>
        <v>0</v>
      </c>
      <c r="G54" s="36"/>
      <c r="H54" s="36">
        <f t="shared" si="0"/>
        <v>0</v>
      </c>
      <c r="I54" s="37"/>
      <c r="J54" s="38"/>
      <c r="K54" s="41"/>
      <c r="L54" s="41">
        <f t="shared" si="7"/>
        <v>0</v>
      </c>
      <c r="M54" s="36"/>
      <c r="N54" s="36">
        <f t="shared" si="1"/>
        <v>0</v>
      </c>
      <c r="O54" s="37"/>
      <c r="P54" s="153">
        <f t="shared" si="2"/>
        <v>0</v>
      </c>
      <c r="Q54" s="154">
        <f t="shared" si="3"/>
        <v>0</v>
      </c>
      <c r="R54" s="154">
        <f t="shared" si="4"/>
        <v>0</v>
      </c>
      <c r="S54" s="155">
        <f t="shared" si="5"/>
        <v>0</v>
      </c>
      <c r="V54" s="86"/>
    </row>
    <row r="55" spans="1:22" s="85" customFormat="1" ht="12">
      <c r="A55" s="92">
        <v>50</v>
      </c>
      <c r="B55" s="93" t="s">
        <v>31</v>
      </c>
      <c r="C55" s="94" t="s">
        <v>6</v>
      </c>
      <c r="D55" s="46">
        <v>1</v>
      </c>
      <c r="E55" s="70">
        <v>56000</v>
      </c>
      <c r="F55" s="41">
        <f t="shared" si="6"/>
        <v>56000</v>
      </c>
      <c r="G55" s="36"/>
      <c r="H55" s="50">
        <f>F55*1</f>
        <v>56000</v>
      </c>
      <c r="I55" s="37"/>
      <c r="J55" s="38">
        <v>1</v>
      </c>
      <c r="K55" s="41">
        <v>216000</v>
      </c>
      <c r="L55" s="41">
        <f t="shared" si="7"/>
        <v>216000</v>
      </c>
      <c r="M55" s="36"/>
      <c r="N55" s="50">
        <f>L55*1</f>
        <v>216000</v>
      </c>
      <c r="O55" s="37"/>
      <c r="P55" s="153">
        <f t="shared" si="2"/>
        <v>0</v>
      </c>
      <c r="Q55" s="154">
        <f t="shared" si="3"/>
        <v>272000</v>
      </c>
      <c r="R55" s="154">
        <f t="shared" si="4"/>
        <v>0</v>
      </c>
      <c r="S55" s="155">
        <f t="shared" si="5"/>
        <v>272000</v>
      </c>
      <c r="V55" s="86"/>
    </row>
    <row r="56" spans="1:22" s="85" customFormat="1" ht="12" customHeight="1" hidden="1">
      <c r="A56" s="92">
        <v>51</v>
      </c>
      <c r="B56" s="93" t="s">
        <v>106</v>
      </c>
      <c r="C56" s="94" t="s">
        <v>6</v>
      </c>
      <c r="D56" s="46"/>
      <c r="E56" s="70"/>
      <c r="F56" s="41">
        <f t="shared" si="6"/>
        <v>0</v>
      </c>
      <c r="G56" s="36"/>
      <c r="H56" s="186"/>
      <c r="I56" s="37"/>
      <c r="J56" s="38"/>
      <c r="K56" s="41"/>
      <c r="L56" s="41">
        <f t="shared" si="7"/>
        <v>0</v>
      </c>
      <c r="M56" s="36"/>
      <c r="N56" s="186"/>
      <c r="O56" s="37"/>
      <c r="P56" s="138">
        <f t="shared" si="2"/>
        <v>0</v>
      </c>
      <c r="Q56" s="154">
        <f t="shared" si="3"/>
        <v>0</v>
      </c>
      <c r="R56" s="139">
        <f t="shared" si="4"/>
        <v>0</v>
      </c>
      <c r="S56" s="140">
        <f t="shared" si="5"/>
        <v>0</v>
      </c>
      <c r="V56" s="86"/>
    </row>
    <row r="57" spans="1:22" s="85" customFormat="1" ht="12" customHeight="1" hidden="1">
      <c r="A57" s="92">
        <v>52</v>
      </c>
      <c r="B57" s="93" t="s">
        <v>43</v>
      </c>
      <c r="C57" s="94" t="s">
        <v>6</v>
      </c>
      <c r="D57" s="46"/>
      <c r="E57" s="70"/>
      <c r="F57" s="41">
        <f t="shared" si="6"/>
        <v>0</v>
      </c>
      <c r="G57" s="36"/>
      <c r="H57" s="60"/>
      <c r="I57" s="37"/>
      <c r="J57" s="38"/>
      <c r="K57" s="41"/>
      <c r="L57" s="41">
        <f t="shared" si="7"/>
        <v>0</v>
      </c>
      <c r="M57" s="36"/>
      <c r="N57" s="60"/>
      <c r="O57" s="37"/>
      <c r="P57" s="138">
        <f t="shared" si="2"/>
        <v>0</v>
      </c>
      <c r="Q57" s="154">
        <f t="shared" si="3"/>
        <v>0</v>
      </c>
      <c r="R57" s="139">
        <f t="shared" si="4"/>
        <v>0</v>
      </c>
      <c r="S57" s="140">
        <f t="shared" si="5"/>
        <v>0</v>
      </c>
      <c r="V57" s="86"/>
    </row>
    <row r="58" spans="1:22" s="85" customFormat="1" ht="12" customHeight="1" hidden="1">
      <c r="A58" s="92">
        <v>53</v>
      </c>
      <c r="B58" s="93" t="s">
        <v>107</v>
      </c>
      <c r="C58" s="94" t="s">
        <v>6</v>
      </c>
      <c r="D58" s="46"/>
      <c r="E58" s="70"/>
      <c r="F58" s="41">
        <f t="shared" si="6"/>
        <v>0</v>
      </c>
      <c r="G58" s="36"/>
      <c r="H58" s="60"/>
      <c r="I58" s="37"/>
      <c r="J58" s="38"/>
      <c r="K58" s="41"/>
      <c r="L58" s="41">
        <f t="shared" si="7"/>
        <v>0</v>
      </c>
      <c r="M58" s="36"/>
      <c r="N58" s="60"/>
      <c r="O58" s="37"/>
      <c r="P58" s="138">
        <f t="shared" si="2"/>
        <v>0</v>
      </c>
      <c r="Q58" s="154">
        <f t="shared" si="3"/>
        <v>0</v>
      </c>
      <c r="R58" s="139">
        <f t="shared" si="4"/>
        <v>0</v>
      </c>
      <c r="S58" s="140">
        <f t="shared" si="5"/>
        <v>0</v>
      </c>
      <c r="V58" s="86"/>
    </row>
    <row r="59" spans="1:22" s="85" customFormat="1" ht="12" customHeight="1" hidden="1">
      <c r="A59" s="92">
        <v>54</v>
      </c>
      <c r="B59" s="93" t="s">
        <v>44</v>
      </c>
      <c r="C59" s="94" t="s">
        <v>6</v>
      </c>
      <c r="D59" s="46"/>
      <c r="E59" s="70"/>
      <c r="F59" s="41">
        <f t="shared" si="6"/>
        <v>0</v>
      </c>
      <c r="G59" s="36"/>
      <c r="H59" s="60"/>
      <c r="I59" s="37"/>
      <c r="J59" s="38"/>
      <c r="K59" s="41"/>
      <c r="L59" s="41">
        <f t="shared" si="7"/>
        <v>0</v>
      </c>
      <c r="M59" s="36"/>
      <c r="N59" s="60"/>
      <c r="O59" s="37"/>
      <c r="P59" s="138">
        <f t="shared" si="2"/>
        <v>0</v>
      </c>
      <c r="Q59" s="154">
        <f t="shared" si="3"/>
        <v>0</v>
      </c>
      <c r="R59" s="139">
        <f t="shared" si="4"/>
        <v>0</v>
      </c>
      <c r="S59" s="140">
        <f t="shared" si="5"/>
        <v>0</v>
      </c>
      <c r="V59" s="86"/>
    </row>
    <row r="60" spans="1:22" s="85" customFormat="1" ht="12" customHeight="1" hidden="1">
      <c r="A60" s="92">
        <v>55</v>
      </c>
      <c r="B60" s="93" t="s">
        <v>125</v>
      </c>
      <c r="C60" s="94" t="s">
        <v>6</v>
      </c>
      <c r="D60" s="46"/>
      <c r="E60" s="70"/>
      <c r="F60" s="41">
        <f t="shared" si="6"/>
        <v>0</v>
      </c>
      <c r="G60" s="36"/>
      <c r="H60" s="60"/>
      <c r="I60" s="37"/>
      <c r="J60" s="38"/>
      <c r="K60" s="41"/>
      <c r="L60" s="41">
        <f t="shared" si="7"/>
        <v>0</v>
      </c>
      <c r="M60" s="36"/>
      <c r="N60" s="60"/>
      <c r="O60" s="37"/>
      <c r="P60" s="138">
        <f t="shared" si="2"/>
        <v>0</v>
      </c>
      <c r="Q60" s="154">
        <f t="shared" si="3"/>
        <v>0</v>
      </c>
      <c r="R60" s="139">
        <f t="shared" si="4"/>
        <v>0</v>
      </c>
      <c r="S60" s="140">
        <f t="shared" si="5"/>
        <v>0</v>
      </c>
      <c r="V60" s="86"/>
    </row>
    <row r="61" spans="1:22" s="85" customFormat="1" ht="12" customHeight="1" hidden="1">
      <c r="A61" s="92">
        <v>56</v>
      </c>
      <c r="B61" s="93" t="s">
        <v>126</v>
      </c>
      <c r="C61" s="94" t="s">
        <v>6</v>
      </c>
      <c r="D61" s="46"/>
      <c r="E61" s="70"/>
      <c r="F61" s="41">
        <f t="shared" si="6"/>
        <v>0</v>
      </c>
      <c r="G61" s="36"/>
      <c r="H61" s="60"/>
      <c r="I61" s="37"/>
      <c r="J61" s="38"/>
      <c r="K61" s="41"/>
      <c r="L61" s="41">
        <f t="shared" si="7"/>
        <v>0</v>
      </c>
      <c r="M61" s="36"/>
      <c r="N61" s="60"/>
      <c r="O61" s="37"/>
      <c r="P61" s="138">
        <f t="shared" si="2"/>
        <v>0</v>
      </c>
      <c r="Q61" s="154">
        <f t="shared" si="3"/>
        <v>0</v>
      </c>
      <c r="R61" s="139">
        <f t="shared" si="4"/>
        <v>0</v>
      </c>
      <c r="S61" s="140">
        <f t="shared" si="5"/>
        <v>0</v>
      </c>
      <c r="V61" s="86"/>
    </row>
    <row r="62" spans="1:22" s="85" customFormat="1" ht="12" customHeight="1" hidden="1">
      <c r="A62" s="92">
        <v>57</v>
      </c>
      <c r="B62" s="93" t="s">
        <v>45</v>
      </c>
      <c r="C62" s="94" t="s">
        <v>6</v>
      </c>
      <c r="D62" s="46"/>
      <c r="E62" s="70">
        <f>140000*118</f>
        <v>16520000</v>
      </c>
      <c r="F62" s="41">
        <f t="shared" si="6"/>
        <v>0</v>
      </c>
      <c r="G62" s="36"/>
      <c r="H62" s="60"/>
      <c r="I62" s="37"/>
      <c r="J62" s="38"/>
      <c r="K62" s="41"/>
      <c r="L62" s="41">
        <f t="shared" si="7"/>
        <v>0</v>
      </c>
      <c r="M62" s="36"/>
      <c r="N62" s="60"/>
      <c r="O62" s="37"/>
      <c r="P62" s="138">
        <f t="shared" si="2"/>
        <v>0</v>
      </c>
      <c r="Q62" s="154">
        <f t="shared" si="3"/>
        <v>0</v>
      </c>
      <c r="R62" s="139">
        <f t="shared" si="4"/>
        <v>0</v>
      </c>
      <c r="S62" s="140">
        <f t="shared" si="5"/>
        <v>0</v>
      </c>
      <c r="V62" s="86"/>
    </row>
    <row r="63" spans="1:22" s="85" customFormat="1" ht="12" customHeight="1" hidden="1">
      <c r="A63" s="92">
        <v>58</v>
      </c>
      <c r="B63" s="93" t="s">
        <v>46</v>
      </c>
      <c r="C63" s="94" t="s">
        <v>6</v>
      </c>
      <c r="D63" s="46"/>
      <c r="E63" s="70">
        <f>150000*118</f>
        <v>17700000</v>
      </c>
      <c r="F63" s="41">
        <f t="shared" si="6"/>
        <v>0</v>
      </c>
      <c r="G63" s="36"/>
      <c r="H63" s="60"/>
      <c r="I63" s="37"/>
      <c r="J63" s="38"/>
      <c r="K63" s="41"/>
      <c r="L63" s="41">
        <f t="shared" si="7"/>
        <v>0</v>
      </c>
      <c r="M63" s="36"/>
      <c r="N63" s="60"/>
      <c r="O63" s="37"/>
      <c r="P63" s="138">
        <f t="shared" si="2"/>
        <v>0</v>
      </c>
      <c r="Q63" s="154">
        <f t="shared" si="3"/>
        <v>0</v>
      </c>
      <c r="R63" s="139">
        <f t="shared" si="4"/>
        <v>0</v>
      </c>
      <c r="S63" s="140">
        <f t="shared" si="5"/>
        <v>0</v>
      </c>
      <c r="V63" s="86"/>
    </row>
    <row r="64" spans="1:22" s="85" customFormat="1" ht="12" customHeight="1" hidden="1">
      <c r="A64" s="92">
        <v>59</v>
      </c>
      <c r="B64" s="93" t="s">
        <v>47</v>
      </c>
      <c r="C64" s="94" t="s">
        <v>6</v>
      </c>
      <c r="D64" s="46"/>
      <c r="E64" s="70">
        <f>84000*118</f>
        <v>9912000</v>
      </c>
      <c r="F64" s="41">
        <f t="shared" si="6"/>
        <v>0</v>
      </c>
      <c r="G64" s="36"/>
      <c r="H64" s="60"/>
      <c r="I64" s="37"/>
      <c r="J64" s="38"/>
      <c r="K64" s="41"/>
      <c r="L64" s="41">
        <f t="shared" si="7"/>
        <v>0</v>
      </c>
      <c r="M64" s="36"/>
      <c r="N64" s="60"/>
      <c r="O64" s="37"/>
      <c r="P64" s="138">
        <f t="shared" si="2"/>
        <v>0</v>
      </c>
      <c r="Q64" s="154">
        <f t="shared" si="3"/>
        <v>0</v>
      </c>
      <c r="R64" s="139">
        <f t="shared" si="4"/>
        <v>0</v>
      </c>
      <c r="S64" s="140">
        <f t="shared" si="5"/>
        <v>0</v>
      </c>
      <c r="V64" s="86"/>
    </row>
    <row r="65" spans="1:22" s="85" customFormat="1" ht="12" customHeight="1" hidden="1">
      <c r="A65" s="92">
        <v>60</v>
      </c>
      <c r="B65" s="93" t="s">
        <v>48</v>
      </c>
      <c r="C65" s="94" t="s">
        <v>6</v>
      </c>
      <c r="D65" s="46"/>
      <c r="E65" s="70">
        <f>90000*118</f>
        <v>10620000</v>
      </c>
      <c r="F65" s="41">
        <f t="shared" si="6"/>
        <v>0</v>
      </c>
      <c r="G65" s="36"/>
      <c r="H65" s="60"/>
      <c r="I65" s="37"/>
      <c r="J65" s="38"/>
      <c r="K65" s="41"/>
      <c r="L65" s="41">
        <f t="shared" si="7"/>
        <v>0</v>
      </c>
      <c r="M65" s="36"/>
      <c r="N65" s="60"/>
      <c r="O65" s="37"/>
      <c r="P65" s="138">
        <f t="shared" si="2"/>
        <v>0</v>
      </c>
      <c r="Q65" s="154">
        <f t="shared" si="3"/>
        <v>0</v>
      </c>
      <c r="R65" s="139">
        <f t="shared" si="4"/>
        <v>0</v>
      </c>
      <c r="S65" s="140">
        <f t="shared" si="5"/>
        <v>0</v>
      </c>
      <c r="V65" s="86"/>
    </row>
    <row r="66" spans="1:22" s="85" customFormat="1" ht="12" customHeight="1" hidden="1">
      <c r="A66" s="92">
        <v>61</v>
      </c>
      <c r="B66" s="93" t="s">
        <v>49</v>
      </c>
      <c r="C66" s="94" t="s">
        <v>6</v>
      </c>
      <c r="D66" s="46"/>
      <c r="E66" s="70">
        <f>40000*118</f>
        <v>4720000</v>
      </c>
      <c r="F66" s="41">
        <f t="shared" si="6"/>
        <v>0</v>
      </c>
      <c r="G66" s="36"/>
      <c r="H66" s="60"/>
      <c r="I66" s="37"/>
      <c r="J66" s="38"/>
      <c r="K66" s="41"/>
      <c r="L66" s="41">
        <f t="shared" si="7"/>
        <v>0</v>
      </c>
      <c r="M66" s="36"/>
      <c r="N66" s="60"/>
      <c r="O66" s="37"/>
      <c r="P66" s="138">
        <f t="shared" si="2"/>
        <v>0</v>
      </c>
      <c r="Q66" s="154">
        <f t="shared" si="3"/>
        <v>0</v>
      </c>
      <c r="R66" s="139">
        <f t="shared" si="4"/>
        <v>0</v>
      </c>
      <c r="S66" s="140">
        <f t="shared" si="5"/>
        <v>0</v>
      </c>
      <c r="V66" s="86"/>
    </row>
    <row r="67" spans="1:22" s="85" customFormat="1" ht="12" customHeight="1" hidden="1">
      <c r="A67" s="92">
        <v>62</v>
      </c>
      <c r="B67" s="93" t="s">
        <v>50</v>
      </c>
      <c r="C67" s="94" t="s">
        <v>6</v>
      </c>
      <c r="D67" s="46"/>
      <c r="E67" s="70"/>
      <c r="F67" s="41">
        <f t="shared" si="6"/>
        <v>0</v>
      </c>
      <c r="G67" s="36"/>
      <c r="H67" s="60"/>
      <c r="I67" s="37"/>
      <c r="J67" s="38"/>
      <c r="K67" s="41"/>
      <c r="L67" s="41">
        <f t="shared" si="7"/>
        <v>0</v>
      </c>
      <c r="M67" s="36"/>
      <c r="N67" s="60"/>
      <c r="O67" s="37"/>
      <c r="P67" s="138">
        <f t="shared" si="2"/>
        <v>0</v>
      </c>
      <c r="Q67" s="154">
        <f t="shared" si="3"/>
        <v>0</v>
      </c>
      <c r="R67" s="139">
        <f t="shared" si="4"/>
        <v>0</v>
      </c>
      <c r="S67" s="140">
        <f t="shared" si="5"/>
        <v>0</v>
      </c>
      <c r="V67" s="86"/>
    </row>
    <row r="68" spans="1:22" s="85" customFormat="1" ht="12" customHeight="1" hidden="1">
      <c r="A68" s="92">
        <v>63</v>
      </c>
      <c r="B68" s="93" t="s">
        <v>51</v>
      </c>
      <c r="C68" s="94" t="s">
        <v>6</v>
      </c>
      <c r="D68" s="46"/>
      <c r="E68" s="70">
        <v>3000000</v>
      </c>
      <c r="F68" s="41">
        <f t="shared" si="6"/>
        <v>0</v>
      </c>
      <c r="G68" s="36"/>
      <c r="H68" s="60"/>
      <c r="I68" s="37"/>
      <c r="J68" s="38"/>
      <c r="K68" s="41"/>
      <c r="L68" s="41">
        <f t="shared" si="7"/>
        <v>0</v>
      </c>
      <c r="M68" s="36"/>
      <c r="N68" s="60"/>
      <c r="O68" s="37"/>
      <c r="P68" s="138">
        <f t="shared" si="2"/>
        <v>0</v>
      </c>
      <c r="Q68" s="154">
        <f t="shared" si="3"/>
        <v>0</v>
      </c>
      <c r="R68" s="139">
        <f t="shared" si="4"/>
        <v>0</v>
      </c>
      <c r="S68" s="140">
        <f t="shared" si="5"/>
        <v>0</v>
      </c>
      <c r="V68" s="86"/>
    </row>
    <row r="69" spans="1:22" s="85" customFormat="1" ht="12" customHeight="1" hidden="1">
      <c r="A69" s="92">
        <v>64</v>
      </c>
      <c r="B69" s="93" t="s">
        <v>159</v>
      </c>
      <c r="C69" s="94" t="s">
        <v>64</v>
      </c>
      <c r="D69" s="46"/>
      <c r="E69" s="70"/>
      <c r="F69" s="41"/>
      <c r="G69" s="36"/>
      <c r="H69" s="60"/>
      <c r="I69" s="37"/>
      <c r="J69" s="38"/>
      <c r="K69" s="41"/>
      <c r="L69" s="41"/>
      <c r="M69" s="36"/>
      <c r="N69" s="60"/>
      <c r="O69" s="37"/>
      <c r="P69" s="138"/>
      <c r="Q69" s="154"/>
      <c r="R69" s="139"/>
      <c r="S69" s="140"/>
      <c r="V69" s="86"/>
    </row>
    <row r="70" spans="1:22" s="85" customFormat="1" ht="12" customHeight="1" hidden="1">
      <c r="A70" s="92">
        <v>65</v>
      </c>
      <c r="B70" s="93" t="s">
        <v>53</v>
      </c>
      <c r="C70" s="94" t="s">
        <v>6</v>
      </c>
      <c r="D70" s="46"/>
      <c r="E70" s="70">
        <v>1300000</v>
      </c>
      <c r="F70" s="41">
        <f t="shared" si="6"/>
        <v>0</v>
      </c>
      <c r="G70" s="36"/>
      <c r="H70" s="60"/>
      <c r="I70" s="37"/>
      <c r="J70" s="38"/>
      <c r="K70" s="41"/>
      <c r="L70" s="41">
        <f t="shared" si="7"/>
        <v>0</v>
      </c>
      <c r="M70" s="36"/>
      <c r="N70" s="60"/>
      <c r="O70" s="37"/>
      <c r="P70" s="138">
        <f t="shared" si="2"/>
        <v>0</v>
      </c>
      <c r="Q70" s="154">
        <f t="shared" si="3"/>
        <v>0</v>
      </c>
      <c r="R70" s="139">
        <f t="shared" si="4"/>
        <v>0</v>
      </c>
      <c r="S70" s="140">
        <f t="shared" si="5"/>
        <v>0</v>
      </c>
      <c r="V70" s="86"/>
    </row>
    <row r="71" spans="1:22" s="85" customFormat="1" ht="12" customHeight="1" hidden="1">
      <c r="A71" s="92">
        <v>66</v>
      </c>
      <c r="B71" s="93" t="s">
        <v>83</v>
      </c>
      <c r="C71" s="94" t="s">
        <v>6</v>
      </c>
      <c r="D71" s="46"/>
      <c r="E71" s="70">
        <v>50000</v>
      </c>
      <c r="F71" s="41">
        <f t="shared" si="6"/>
        <v>0</v>
      </c>
      <c r="G71" s="36"/>
      <c r="H71" s="60"/>
      <c r="I71" s="37"/>
      <c r="J71" s="38"/>
      <c r="K71" s="41"/>
      <c r="L71" s="41">
        <f t="shared" si="7"/>
        <v>0</v>
      </c>
      <c r="M71" s="36"/>
      <c r="N71" s="60"/>
      <c r="O71" s="37"/>
      <c r="P71" s="138">
        <f t="shared" si="2"/>
        <v>0</v>
      </c>
      <c r="Q71" s="154">
        <f t="shared" si="3"/>
        <v>0</v>
      </c>
      <c r="R71" s="139">
        <f t="shared" si="4"/>
        <v>0</v>
      </c>
      <c r="S71" s="140">
        <f t="shared" si="5"/>
        <v>0</v>
      </c>
      <c r="V71" s="86"/>
    </row>
    <row r="72" spans="1:22" s="85" customFormat="1" ht="12" customHeight="1" hidden="1">
      <c r="A72" s="92">
        <v>67</v>
      </c>
      <c r="B72" s="93" t="s">
        <v>85</v>
      </c>
      <c r="C72" s="94" t="s">
        <v>6</v>
      </c>
      <c r="D72" s="46"/>
      <c r="E72" s="70">
        <v>30000</v>
      </c>
      <c r="F72" s="41">
        <f t="shared" si="6"/>
        <v>0</v>
      </c>
      <c r="G72" s="36"/>
      <c r="H72" s="60"/>
      <c r="I72" s="37"/>
      <c r="J72" s="38"/>
      <c r="K72" s="41"/>
      <c r="L72" s="41">
        <f t="shared" si="7"/>
        <v>0</v>
      </c>
      <c r="M72" s="36"/>
      <c r="N72" s="60"/>
      <c r="O72" s="37"/>
      <c r="P72" s="138">
        <f aca="true" t="shared" si="8" ref="P72:P93">G72+M72</f>
        <v>0</v>
      </c>
      <c r="Q72" s="154">
        <f aca="true" t="shared" si="9" ref="Q72:Q99">N72+H72</f>
        <v>0</v>
      </c>
      <c r="R72" s="139">
        <f aca="true" t="shared" si="10" ref="R72:R93">O72+I72</f>
        <v>0</v>
      </c>
      <c r="S72" s="140">
        <f aca="true" t="shared" si="11" ref="S72:S93">L72+F72</f>
        <v>0</v>
      </c>
      <c r="V72" s="86"/>
    </row>
    <row r="73" spans="1:22" s="85" customFormat="1" ht="12" customHeight="1" hidden="1">
      <c r="A73" s="92">
        <v>68</v>
      </c>
      <c r="B73" s="93" t="s">
        <v>86</v>
      </c>
      <c r="C73" s="94" t="s">
        <v>6</v>
      </c>
      <c r="D73" s="46"/>
      <c r="E73" s="70">
        <v>50000</v>
      </c>
      <c r="F73" s="41">
        <f t="shared" si="6"/>
        <v>0</v>
      </c>
      <c r="G73" s="36"/>
      <c r="H73" s="60"/>
      <c r="I73" s="37"/>
      <c r="J73" s="38"/>
      <c r="K73" s="41"/>
      <c r="L73" s="41">
        <f t="shared" si="7"/>
        <v>0</v>
      </c>
      <c r="M73" s="36"/>
      <c r="N73" s="60"/>
      <c r="O73" s="37"/>
      <c r="P73" s="138">
        <f t="shared" si="8"/>
        <v>0</v>
      </c>
      <c r="Q73" s="154">
        <f t="shared" si="9"/>
        <v>0</v>
      </c>
      <c r="R73" s="139">
        <f t="shared" si="10"/>
        <v>0</v>
      </c>
      <c r="S73" s="140">
        <f t="shared" si="11"/>
        <v>0</v>
      </c>
      <c r="V73" s="86"/>
    </row>
    <row r="74" spans="1:22" s="85" customFormat="1" ht="12" customHeight="1" hidden="1">
      <c r="A74" s="92">
        <v>69</v>
      </c>
      <c r="B74" s="93" t="s">
        <v>87</v>
      </c>
      <c r="C74" s="94" t="s">
        <v>6</v>
      </c>
      <c r="D74" s="46"/>
      <c r="E74" s="70">
        <v>75000</v>
      </c>
      <c r="F74" s="41">
        <f t="shared" si="6"/>
        <v>0</v>
      </c>
      <c r="G74" s="36"/>
      <c r="H74" s="60"/>
      <c r="I74" s="37"/>
      <c r="J74" s="38"/>
      <c r="K74" s="41"/>
      <c r="L74" s="41">
        <f t="shared" si="7"/>
        <v>0</v>
      </c>
      <c r="M74" s="36"/>
      <c r="N74" s="60"/>
      <c r="O74" s="37"/>
      <c r="P74" s="138">
        <f t="shared" si="8"/>
        <v>0</v>
      </c>
      <c r="Q74" s="154">
        <f t="shared" si="9"/>
        <v>0</v>
      </c>
      <c r="R74" s="139">
        <f t="shared" si="10"/>
        <v>0</v>
      </c>
      <c r="S74" s="140">
        <f t="shared" si="11"/>
        <v>0</v>
      </c>
      <c r="V74" s="86"/>
    </row>
    <row r="75" spans="1:22" s="85" customFormat="1" ht="12" customHeight="1" hidden="1">
      <c r="A75" s="92">
        <v>70</v>
      </c>
      <c r="B75" s="93" t="s">
        <v>88</v>
      </c>
      <c r="C75" s="94" t="s">
        <v>6</v>
      </c>
      <c r="D75" s="46"/>
      <c r="E75" s="70">
        <v>30000</v>
      </c>
      <c r="F75" s="41">
        <f t="shared" si="6"/>
        <v>0</v>
      </c>
      <c r="G75" s="36"/>
      <c r="H75" s="60"/>
      <c r="I75" s="37"/>
      <c r="J75" s="38"/>
      <c r="K75" s="41"/>
      <c r="L75" s="41">
        <f t="shared" si="7"/>
        <v>0</v>
      </c>
      <c r="M75" s="36"/>
      <c r="N75" s="60"/>
      <c r="O75" s="37"/>
      <c r="P75" s="138">
        <f t="shared" si="8"/>
        <v>0</v>
      </c>
      <c r="Q75" s="154">
        <f t="shared" si="9"/>
        <v>0</v>
      </c>
      <c r="R75" s="139">
        <f t="shared" si="10"/>
        <v>0</v>
      </c>
      <c r="S75" s="140">
        <f t="shared" si="11"/>
        <v>0</v>
      </c>
      <c r="V75" s="86"/>
    </row>
    <row r="76" spans="1:22" s="85" customFormat="1" ht="12" customHeight="1" hidden="1">
      <c r="A76" s="92">
        <v>71</v>
      </c>
      <c r="B76" s="93" t="s">
        <v>89</v>
      </c>
      <c r="C76" s="94" t="s">
        <v>6</v>
      </c>
      <c r="D76" s="46"/>
      <c r="E76" s="70">
        <v>100000</v>
      </c>
      <c r="F76" s="41">
        <f aca="true" t="shared" si="12" ref="F76:F99">D76*E76</f>
        <v>0</v>
      </c>
      <c r="G76" s="36"/>
      <c r="H76" s="60"/>
      <c r="I76" s="37"/>
      <c r="J76" s="38"/>
      <c r="K76" s="41"/>
      <c r="L76" s="41">
        <f aca="true" t="shared" si="13" ref="L76:L99">J76*K76</f>
        <v>0</v>
      </c>
      <c r="M76" s="36"/>
      <c r="N76" s="60"/>
      <c r="O76" s="37"/>
      <c r="P76" s="138">
        <f t="shared" si="8"/>
        <v>0</v>
      </c>
      <c r="Q76" s="154">
        <f t="shared" si="9"/>
        <v>0</v>
      </c>
      <c r="R76" s="139">
        <f t="shared" si="10"/>
        <v>0</v>
      </c>
      <c r="S76" s="140">
        <f t="shared" si="11"/>
        <v>0</v>
      </c>
      <c r="V76" s="86"/>
    </row>
    <row r="77" spans="1:22" s="85" customFormat="1" ht="12" customHeight="1" hidden="1">
      <c r="A77" s="92">
        <v>72</v>
      </c>
      <c r="B77" s="93" t="s">
        <v>90</v>
      </c>
      <c r="C77" s="94" t="s">
        <v>6</v>
      </c>
      <c r="D77" s="46"/>
      <c r="E77" s="70">
        <v>1500000</v>
      </c>
      <c r="F77" s="41">
        <f t="shared" si="12"/>
        <v>0</v>
      </c>
      <c r="G77" s="36"/>
      <c r="H77" s="60"/>
      <c r="I77" s="37"/>
      <c r="J77" s="38"/>
      <c r="K77" s="41"/>
      <c r="L77" s="41">
        <f t="shared" si="13"/>
        <v>0</v>
      </c>
      <c r="M77" s="36"/>
      <c r="N77" s="60"/>
      <c r="O77" s="37"/>
      <c r="P77" s="138">
        <f t="shared" si="8"/>
        <v>0</v>
      </c>
      <c r="Q77" s="154">
        <f t="shared" si="9"/>
        <v>0</v>
      </c>
      <c r="R77" s="139">
        <f t="shared" si="10"/>
        <v>0</v>
      </c>
      <c r="S77" s="140">
        <f t="shared" si="11"/>
        <v>0</v>
      </c>
      <c r="V77" s="86"/>
    </row>
    <row r="78" spans="1:22" s="85" customFormat="1" ht="12" customHeight="1" hidden="1">
      <c r="A78" s="92">
        <v>73</v>
      </c>
      <c r="B78" s="93" t="s">
        <v>91</v>
      </c>
      <c r="C78" s="94" t="s">
        <v>6</v>
      </c>
      <c r="D78" s="46"/>
      <c r="E78" s="70">
        <v>1500000</v>
      </c>
      <c r="F78" s="41">
        <f t="shared" si="12"/>
        <v>0</v>
      </c>
      <c r="G78" s="36"/>
      <c r="H78" s="60"/>
      <c r="I78" s="37"/>
      <c r="J78" s="38"/>
      <c r="K78" s="41"/>
      <c r="L78" s="41">
        <f t="shared" si="13"/>
        <v>0</v>
      </c>
      <c r="M78" s="36"/>
      <c r="N78" s="60"/>
      <c r="O78" s="37"/>
      <c r="P78" s="138">
        <f t="shared" si="8"/>
        <v>0</v>
      </c>
      <c r="Q78" s="154">
        <f t="shared" si="9"/>
        <v>0</v>
      </c>
      <c r="R78" s="139">
        <f t="shared" si="10"/>
        <v>0</v>
      </c>
      <c r="S78" s="140">
        <f t="shared" si="11"/>
        <v>0</v>
      </c>
      <c r="V78" s="86"/>
    </row>
    <row r="79" spans="1:22" s="85" customFormat="1" ht="12" customHeight="1" hidden="1">
      <c r="A79" s="92">
        <v>74</v>
      </c>
      <c r="B79" s="93" t="s">
        <v>92</v>
      </c>
      <c r="C79" s="94" t="s">
        <v>6</v>
      </c>
      <c r="D79" s="46"/>
      <c r="E79" s="70">
        <v>30000</v>
      </c>
      <c r="F79" s="41">
        <f t="shared" si="12"/>
        <v>0</v>
      </c>
      <c r="G79" s="36"/>
      <c r="H79" s="60"/>
      <c r="I79" s="37"/>
      <c r="J79" s="38"/>
      <c r="K79" s="41"/>
      <c r="L79" s="41">
        <f t="shared" si="13"/>
        <v>0</v>
      </c>
      <c r="M79" s="36"/>
      <c r="N79" s="60"/>
      <c r="O79" s="37"/>
      <c r="P79" s="138">
        <f t="shared" si="8"/>
        <v>0</v>
      </c>
      <c r="Q79" s="154">
        <f t="shared" si="9"/>
        <v>0</v>
      </c>
      <c r="R79" s="139">
        <f t="shared" si="10"/>
        <v>0</v>
      </c>
      <c r="S79" s="140">
        <f t="shared" si="11"/>
        <v>0</v>
      </c>
      <c r="V79" s="86"/>
    </row>
    <row r="80" spans="1:22" s="85" customFormat="1" ht="12" customHeight="1" hidden="1">
      <c r="A80" s="92">
        <v>75</v>
      </c>
      <c r="B80" s="93" t="s">
        <v>95</v>
      </c>
      <c r="C80" s="94" t="s">
        <v>6</v>
      </c>
      <c r="D80" s="46"/>
      <c r="E80" s="70"/>
      <c r="F80" s="41">
        <f t="shared" si="12"/>
        <v>0</v>
      </c>
      <c r="G80" s="36"/>
      <c r="H80" s="60"/>
      <c r="I80" s="37"/>
      <c r="J80" s="38"/>
      <c r="K80" s="41"/>
      <c r="L80" s="41">
        <f t="shared" si="13"/>
        <v>0</v>
      </c>
      <c r="M80" s="36"/>
      <c r="N80" s="60"/>
      <c r="O80" s="37"/>
      <c r="P80" s="138">
        <f t="shared" si="8"/>
        <v>0</v>
      </c>
      <c r="Q80" s="154">
        <f t="shared" si="9"/>
        <v>0</v>
      </c>
      <c r="R80" s="139">
        <f t="shared" si="10"/>
        <v>0</v>
      </c>
      <c r="S80" s="140">
        <f t="shared" si="11"/>
        <v>0</v>
      </c>
      <c r="V80" s="86"/>
    </row>
    <row r="81" spans="1:22" s="85" customFormat="1" ht="12" customHeight="1" hidden="1">
      <c r="A81" s="92">
        <v>76</v>
      </c>
      <c r="B81" s="93" t="s">
        <v>96</v>
      </c>
      <c r="C81" s="94" t="s">
        <v>6</v>
      </c>
      <c r="D81" s="46"/>
      <c r="E81" s="70">
        <v>150000</v>
      </c>
      <c r="F81" s="41">
        <f t="shared" si="12"/>
        <v>0</v>
      </c>
      <c r="G81" s="36"/>
      <c r="H81" s="60"/>
      <c r="I81" s="37"/>
      <c r="J81" s="38"/>
      <c r="K81" s="41"/>
      <c r="L81" s="41">
        <f t="shared" si="13"/>
        <v>0</v>
      </c>
      <c r="M81" s="36"/>
      <c r="N81" s="60"/>
      <c r="O81" s="37"/>
      <c r="P81" s="138">
        <f t="shared" si="8"/>
        <v>0</v>
      </c>
      <c r="Q81" s="154">
        <f t="shared" si="9"/>
        <v>0</v>
      </c>
      <c r="R81" s="139">
        <f t="shared" si="10"/>
        <v>0</v>
      </c>
      <c r="S81" s="140">
        <f t="shared" si="11"/>
        <v>0</v>
      </c>
      <c r="V81" s="86"/>
    </row>
    <row r="82" spans="1:22" s="85" customFormat="1" ht="12" customHeight="1" hidden="1">
      <c r="A82" s="92">
        <v>77</v>
      </c>
      <c r="B82" s="93" t="s">
        <v>93</v>
      </c>
      <c r="C82" s="94" t="s">
        <v>6</v>
      </c>
      <c r="D82" s="46"/>
      <c r="E82" s="70">
        <v>92500</v>
      </c>
      <c r="F82" s="41">
        <f t="shared" si="12"/>
        <v>0</v>
      </c>
      <c r="G82" s="36"/>
      <c r="H82" s="60"/>
      <c r="I82" s="37"/>
      <c r="J82" s="38"/>
      <c r="K82" s="41"/>
      <c r="L82" s="41">
        <f t="shared" si="13"/>
        <v>0</v>
      </c>
      <c r="M82" s="36"/>
      <c r="N82" s="60"/>
      <c r="O82" s="37"/>
      <c r="P82" s="138">
        <f t="shared" si="8"/>
        <v>0</v>
      </c>
      <c r="Q82" s="154">
        <f t="shared" si="9"/>
        <v>0</v>
      </c>
      <c r="R82" s="139">
        <f t="shared" si="10"/>
        <v>0</v>
      </c>
      <c r="S82" s="140">
        <f t="shared" si="11"/>
        <v>0</v>
      </c>
      <c r="V82" s="86"/>
    </row>
    <row r="83" spans="1:22" s="85" customFormat="1" ht="12" customHeight="1" hidden="1">
      <c r="A83" s="92">
        <v>78</v>
      </c>
      <c r="B83" s="93" t="s">
        <v>69</v>
      </c>
      <c r="C83" s="94" t="s">
        <v>6</v>
      </c>
      <c r="D83" s="46"/>
      <c r="E83" s="70"/>
      <c r="F83" s="41">
        <f t="shared" si="12"/>
        <v>0</v>
      </c>
      <c r="G83" s="36"/>
      <c r="H83" s="60"/>
      <c r="I83" s="37"/>
      <c r="J83" s="38"/>
      <c r="K83" s="41"/>
      <c r="L83" s="41">
        <f t="shared" si="13"/>
        <v>0</v>
      </c>
      <c r="M83" s="36"/>
      <c r="N83" s="60"/>
      <c r="O83" s="37"/>
      <c r="P83" s="138">
        <f t="shared" si="8"/>
        <v>0</v>
      </c>
      <c r="Q83" s="154">
        <f t="shared" si="9"/>
        <v>0</v>
      </c>
      <c r="R83" s="139">
        <f t="shared" si="10"/>
        <v>0</v>
      </c>
      <c r="S83" s="140">
        <f t="shared" si="11"/>
        <v>0</v>
      </c>
      <c r="V83" s="86"/>
    </row>
    <row r="84" spans="1:22" s="85" customFormat="1" ht="12" customHeight="1" hidden="1">
      <c r="A84" s="92">
        <v>79</v>
      </c>
      <c r="B84" s="93" t="s">
        <v>70</v>
      </c>
      <c r="C84" s="94" t="s">
        <v>6</v>
      </c>
      <c r="D84" s="46"/>
      <c r="E84" s="70"/>
      <c r="F84" s="41">
        <f t="shared" si="12"/>
        <v>0</v>
      </c>
      <c r="G84" s="36"/>
      <c r="H84" s="60"/>
      <c r="I84" s="37"/>
      <c r="J84" s="38"/>
      <c r="K84" s="41"/>
      <c r="L84" s="41">
        <f t="shared" si="13"/>
        <v>0</v>
      </c>
      <c r="M84" s="36"/>
      <c r="N84" s="60"/>
      <c r="O84" s="37"/>
      <c r="P84" s="138">
        <f t="shared" si="8"/>
        <v>0</v>
      </c>
      <c r="Q84" s="154">
        <f t="shared" si="9"/>
        <v>0</v>
      </c>
      <c r="R84" s="139">
        <f t="shared" si="10"/>
        <v>0</v>
      </c>
      <c r="S84" s="140">
        <f t="shared" si="11"/>
        <v>0</v>
      </c>
      <c r="V84" s="86"/>
    </row>
    <row r="85" spans="1:22" s="85" customFormat="1" ht="12" customHeight="1" hidden="1">
      <c r="A85" s="92">
        <v>80</v>
      </c>
      <c r="B85" s="93" t="s">
        <v>71</v>
      </c>
      <c r="C85" s="94" t="s">
        <v>6</v>
      </c>
      <c r="D85" s="46"/>
      <c r="E85" s="70">
        <v>100000</v>
      </c>
      <c r="F85" s="41">
        <f t="shared" si="12"/>
        <v>0</v>
      </c>
      <c r="G85" s="36"/>
      <c r="H85" s="60"/>
      <c r="I85" s="37"/>
      <c r="J85" s="38"/>
      <c r="K85" s="41"/>
      <c r="L85" s="41">
        <f t="shared" si="13"/>
        <v>0</v>
      </c>
      <c r="M85" s="36"/>
      <c r="N85" s="60"/>
      <c r="O85" s="37"/>
      <c r="P85" s="138">
        <f t="shared" si="8"/>
        <v>0</v>
      </c>
      <c r="Q85" s="154">
        <f t="shared" si="9"/>
        <v>0</v>
      </c>
      <c r="R85" s="139">
        <f t="shared" si="10"/>
        <v>0</v>
      </c>
      <c r="S85" s="140">
        <f t="shared" si="11"/>
        <v>0</v>
      </c>
      <c r="V85" s="86"/>
    </row>
    <row r="86" spans="1:22" s="85" customFormat="1" ht="12" customHeight="1" hidden="1">
      <c r="A86" s="92">
        <v>81</v>
      </c>
      <c r="B86" s="93" t="s">
        <v>72</v>
      </c>
      <c r="C86" s="94" t="s">
        <v>6</v>
      </c>
      <c r="D86" s="46"/>
      <c r="E86" s="70">
        <v>15000</v>
      </c>
      <c r="F86" s="41">
        <f t="shared" si="12"/>
        <v>0</v>
      </c>
      <c r="G86" s="36"/>
      <c r="H86" s="60"/>
      <c r="I86" s="37"/>
      <c r="J86" s="38"/>
      <c r="K86" s="41"/>
      <c r="L86" s="41">
        <f t="shared" si="13"/>
        <v>0</v>
      </c>
      <c r="M86" s="36"/>
      <c r="N86" s="60"/>
      <c r="O86" s="37"/>
      <c r="P86" s="138">
        <f t="shared" si="8"/>
        <v>0</v>
      </c>
      <c r="Q86" s="154">
        <f t="shared" si="9"/>
        <v>0</v>
      </c>
      <c r="R86" s="139">
        <f t="shared" si="10"/>
        <v>0</v>
      </c>
      <c r="S86" s="140">
        <f t="shared" si="11"/>
        <v>0</v>
      </c>
      <c r="V86" s="86"/>
    </row>
    <row r="87" spans="1:22" s="85" customFormat="1" ht="12" customHeight="1" hidden="1">
      <c r="A87" s="92">
        <v>82</v>
      </c>
      <c r="B87" s="93" t="s">
        <v>73</v>
      </c>
      <c r="C87" s="94" t="s">
        <v>6</v>
      </c>
      <c r="D87" s="46"/>
      <c r="E87" s="70">
        <v>80000</v>
      </c>
      <c r="F87" s="41">
        <f t="shared" si="12"/>
        <v>0</v>
      </c>
      <c r="G87" s="36"/>
      <c r="H87" s="60"/>
      <c r="I87" s="37"/>
      <c r="J87" s="38"/>
      <c r="K87" s="41"/>
      <c r="L87" s="41">
        <f t="shared" si="13"/>
        <v>0</v>
      </c>
      <c r="M87" s="36"/>
      <c r="N87" s="60"/>
      <c r="O87" s="37"/>
      <c r="P87" s="138">
        <f t="shared" si="8"/>
        <v>0</v>
      </c>
      <c r="Q87" s="154">
        <f t="shared" si="9"/>
        <v>0</v>
      </c>
      <c r="R87" s="139">
        <f t="shared" si="10"/>
        <v>0</v>
      </c>
      <c r="S87" s="140">
        <f t="shared" si="11"/>
        <v>0</v>
      </c>
      <c r="V87" s="86"/>
    </row>
    <row r="88" spans="1:22" s="85" customFormat="1" ht="12" customHeight="1" hidden="1">
      <c r="A88" s="92">
        <v>83</v>
      </c>
      <c r="B88" s="93" t="s">
        <v>74</v>
      </c>
      <c r="C88" s="94" t="s">
        <v>6</v>
      </c>
      <c r="D88" s="46"/>
      <c r="E88" s="70">
        <v>2000000</v>
      </c>
      <c r="F88" s="41">
        <f t="shared" si="12"/>
        <v>0</v>
      </c>
      <c r="G88" s="36"/>
      <c r="H88" s="60"/>
      <c r="I88" s="37"/>
      <c r="J88" s="38"/>
      <c r="K88" s="41"/>
      <c r="L88" s="41">
        <f t="shared" si="13"/>
        <v>0</v>
      </c>
      <c r="M88" s="36"/>
      <c r="N88" s="60"/>
      <c r="O88" s="37"/>
      <c r="P88" s="138">
        <f t="shared" si="8"/>
        <v>0</v>
      </c>
      <c r="Q88" s="154">
        <f t="shared" si="9"/>
        <v>0</v>
      </c>
      <c r="R88" s="139">
        <f t="shared" si="10"/>
        <v>0</v>
      </c>
      <c r="S88" s="140">
        <f t="shared" si="11"/>
        <v>0</v>
      </c>
      <c r="V88" s="86"/>
    </row>
    <row r="89" spans="1:22" s="85" customFormat="1" ht="12" customHeight="1" hidden="1">
      <c r="A89" s="92">
        <v>84</v>
      </c>
      <c r="B89" s="93" t="s">
        <v>75</v>
      </c>
      <c r="C89" s="94" t="s">
        <v>32</v>
      </c>
      <c r="D89" s="46"/>
      <c r="E89" s="70">
        <v>12200</v>
      </c>
      <c r="F89" s="41">
        <f t="shared" si="12"/>
        <v>0</v>
      </c>
      <c r="G89" s="36"/>
      <c r="H89" s="60"/>
      <c r="I89" s="37"/>
      <c r="J89" s="38"/>
      <c r="K89" s="41"/>
      <c r="L89" s="41">
        <f t="shared" si="13"/>
        <v>0</v>
      </c>
      <c r="M89" s="36"/>
      <c r="N89" s="60"/>
      <c r="O89" s="37"/>
      <c r="P89" s="138">
        <f t="shared" si="8"/>
        <v>0</v>
      </c>
      <c r="Q89" s="154">
        <f t="shared" si="9"/>
        <v>0</v>
      </c>
      <c r="R89" s="139">
        <f t="shared" si="10"/>
        <v>0</v>
      </c>
      <c r="S89" s="140">
        <f t="shared" si="11"/>
        <v>0</v>
      </c>
      <c r="V89" s="86"/>
    </row>
    <row r="90" spans="1:22" s="85" customFormat="1" ht="12" customHeight="1" hidden="1">
      <c r="A90" s="92">
        <v>85</v>
      </c>
      <c r="B90" s="93" t="s">
        <v>76</v>
      </c>
      <c r="C90" s="94" t="s">
        <v>6</v>
      </c>
      <c r="D90" s="46"/>
      <c r="E90" s="70">
        <v>100000</v>
      </c>
      <c r="F90" s="41">
        <f t="shared" si="12"/>
        <v>0</v>
      </c>
      <c r="G90" s="36"/>
      <c r="H90" s="60"/>
      <c r="I90" s="37"/>
      <c r="J90" s="38"/>
      <c r="K90" s="41"/>
      <c r="L90" s="41">
        <f t="shared" si="13"/>
        <v>0</v>
      </c>
      <c r="M90" s="36"/>
      <c r="N90" s="60"/>
      <c r="O90" s="37"/>
      <c r="P90" s="138">
        <f t="shared" si="8"/>
        <v>0</v>
      </c>
      <c r="Q90" s="154">
        <f t="shared" si="9"/>
        <v>0</v>
      </c>
      <c r="R90" s="139">
        <f t="shared" si="10"/>
        <v>0</v>
      </c>
      <c r="S90" s="140">
        <f t="shared" si="11"/>
        <v>0</v>
      </c>
      <c r="V90" s="86"/>
    </row>
    <row r="91" spans="1:22" s="85" customFormat="1" ht="12" customHeight="1" hidden="1">
      <c r="A91" s="92">
        <v>86</v>
      </c>
      <c r="B91" s="93" t="s">
        <v>94</v>
      </c>
      <c r="C91" s="94" t="s">
        <v>6</v>
      </c>
      <c r="D91" s="46"/>
      <c r="E91" s="70">
        <v>80000</v>
      </c>
      <c r="F91" s="41">
        <f t="shared" si="12"/>
        <v>0</v>
      </c>
      <c r="G91" s="36"/>
      <c r="H91" s="60"/>
      <c r="I91" s="37"/>
      <c r="J91" s="38"/>
      <c r="K91" s="41"/>
      <c r="L91" s="41">
        <f t="shared" si="13"/>
        <v>0</v>
      </c>
      <c r="M91" s="36"/>
      <c r="N91" s="60"/>
      <c r="O91" s="37"/>
      <c r="P91" s="138">
        <f t="shared" si="8"/>
        <v>0</v>
      </c>
      <c r="Q91" s="154">
        <f t="shared" si="9"/>
        <v>0</v>
      </c>
      <c r="R91" s="139">
        <f t="shared" si="10"/>
        <v>0</v>
      </c>
      <c r="S91" s="140">
        <f t="shared" si="11"/>
        <v>0</v>
      </c>
      <c r="V91" s="86"/>
    </row>
    <row r="92" spans="1:22" s="85" customFormat="1" ht="12" customHeight="1" hidden="1">
      <c r="A92" s="92">
        <v>87</v>
      </c>
      <c r="B92" s="93" t="s">
        <v>105</v>
      </c>
      <c r="C92" s="94" t="s">
        <v>6</v>
      </c>
      <c r="D92" s="46"/>
      <c r="E92" s="70"/>
      <c r="F92" s="41">
        <f t="shared" si="12"/>
        <v>0</v>
      </c>
      <c r="G92" s="36"/>
      <c r="H92" s="60"/>
      <c r="I92" s="37"/>
      <c r="J92" s="38"/>
      <c r="K92" s="41"/>
      <c r="L92" s="41">
        <f t="shared" si="13"/>
        <v>0</v>
      </c>
      <c r="M92" s="36"/>
      <c r="N92" s="60"/>
      <c r="O92" s="37"/>
      <c r="P92" s="138">
        <f t="shared" si="8"/>
        <v>0</v>
      </c>
      <c r="Q92" s="154">
        <f t="shared" si="9"/>
        <v>0</v>
      </c>
      <c r="R92" s="139">
        <f t="shared" si="10"/>
        <v>0</v>
      </c>
      <c r="S92" s="140">
        <f t="shared" si="11"/>
        <v>0</v>
      </c>
      <c r="V92" s="86"/>
    </row>
    <row r="93" spans="1:22" s="85" customFormat="1" ht="12" customHeight="1" hidden="1">
      <c r="A93" s="92">
        <v>88</v>
      </c>
      <c r="B93" s="29" t="s">
        <v>114</v>
      </c>
      <c r="C93" s="94" t="s">
        <v>6</v>
      </c>
      <c r="D93" s="46"/>
      <c r="E93" s="70"/>
      <c r="F93" s="41">
        <f t="shared" si="12"/>
        <v>0</v>
      </c>
      <c r="G93" s="36"/>
      <c r="H93" s="60"/>
      <c r="I93" s="37"/>
      <c r="J93" s="38"/>
      <c r="K93" s="41"/>
      <c r="L93" s="41">
        <f t="shared" si="13"/>
        <v>0</v>
      </c>
      <c r="M93" s="36"/>
      <c r="N93" s="60"/>
      <c r="O93" s="37"/>
      <c r="P93" s="145">
        <f t="shared" si="8"/>
        <v>0</v>
      </c>
      <c r="Q93" s="154">
        <f t="shared" si="9"/>
        <v>0</v>
      </c>
      <c r="R93" s="162">
        <f t="shared" si="10"/>
        <v>0</v>
      </c>
      <c r="S93" s="163">
        <f t="shared" si="11"/>
        <v>0</v>
      </c>
      <c r="V93" s="86"/>
    </row>
    <row r="94" spans="1:22" s="85" customFormat="1" ht="12" customHeight="1" hidden="1">
      <c r="A94" s="199">
        <v>89</v>
      </c>
      <c r="B94" s="200" t="s">
        <v>160</v>
      </c>
      <c r="C94" s="201" t="s">
        <v>6</v>
      </c>
      <c r="D94" s="202"/>
      <c r="E94" s="203"/>
      <c r="F94" s="204"/>
      <c r="G94" s="51"/>
      <c r="H94" s="173"/>
      <c r="I94" s="52"/>
      <c r="J94" s="205"/>
      <c r="K94" s="204"/>
      <c r="L94" s="204"/>
      <c r="M94" s="51"/>
      <c r="N94" s="173"/>
      <c r="O94" s="52"/>
      <c r="P94" s="145"/>
      <c r="Q94" s="184"/>
      <c r="R94" s="162"/>
      <c r="S94" s="163"/>
      <c r="V94" s="86"/>
    </row>
    <row r="95" spans="1:22" s="85" customFormat="1" ht="12" customHeight="1" hidden="1">
      <c r="A95" s="199">
        <v>90</v>
      </c>
      <c r="B95" s="200" t="s">
        <v>161</v>
      </c>
      <c r="C95" s="201" t="s">
        <v>6</v>
      </c>
      <c r="D95" s="202"/>
      <c r="E95" s="203"/>
      <c r="F95" s="204"/>
      <c r="G95" s="51"/>
      <c r="H95" s="173"/>
      <c r="I95" s="52"/>
      <c r="J95" s="205"/>
      <c r="K95" s="204"/>
      <c r="L95" s="204"/>
      <c r="M95" s="51"/>
      <c r="N95" s="173"/>
      <c r="O95" s="52"/>
      <c r="P95" s="145"/>
      <c r="Q95" s="184"/>
      <c r="R95" s="162"/>
      <c r="S95" s="163"/>
      <c r="V95" s="86"/>
    </row>
    <row r="96" spans="1:22" s="85" customFormat="1" ht="12" customHeight="1" hidden="1">
      <c r="A96" s="199"/>
      <c r="B96" s="200"/>
      <c r="C96" s="201"/>
      <c r="D96" s="202"/>
      <c r="E96" s="203"/>
      <c r="F96" s="204"/>
      <c r="G96" s="51"/>
      <c r="H96" s="173"/>
      <c r="I96" s="52"/>
      <c r="J96" s="205"/>
      <c r="K96" s="204"/>
      <c r="L96" s="204"/>
      <c r="M96" s="51"/>
      <c r="N96" s="173"/>
      <c r="O96" s="52"/>
      <c r="P96" s="145"/>
      <c r="Q96" s="184"/>
      <c r="R96" s="162"/>
      <c r="S96" s="163"/>
      <c r="V96" s="86"/>
    </row>
    <row r="97" spans="1:22" s="85" customFormat="1" ht="12" customHeight="1" hidden="1">
      <c r="A97" s="199"/>
      <c r="B97" s="200"/>
      <c r="C97" s="201"/>
      <c r="D97" s="202"/>
      <c r="E97" s="203"/>
      <c r="F97" s="204"/>
      <c r="G97" s="51"/>
      <c r="H97" s="173"/>
      <c r="I97" s="52"/>
      <c r="J97" s="205"/>
      <c r="K97" s="204"/>
      <c r="L97" s="204"/>
      <c r="M97" s="51"/>
      <c r="N97" s="173"/>
      <c r="O97" s="52"/>
      <c r="P97" s="145"/>
      <c r="Q97" s="184"/>
      <c r="R97" s="162"/>
      <c r="S97" s="163"/>
      <c r="V97" s="86"/>
    </row>
    <row r="98" spans="1:22" s="85" customFormat="1" ht="12" customHeight="1" hidden="1">
      <c r="A98" s="199"/>
      <c r="B98" s="200"/>
      <c r="C98" s="201"/>
      <c r="D98" s="202"/>
      <c r="E98" s="203"/>
      <c r="F98" s="204"/>
      <c r="G98" s="51"/>
      <c r="H98" s="173"/>
      <c r="I98" s="52"/>
      <c r="J98" s="205"/>
      <c r="K98" s="204"/>
      <c r="L98" s="204"/>
      <c r="M98" s="51"/>
      <c r="N98" s="173"/>
      <c r="O98" s="52"/>
      <c r="P98" s="145"/>
      <c r="Q98" s="184"/>
      <c r="R98" s="162"/>
      <c r="S98" s="163"/>
      <c r="V98" s="86"/>
    </row>
    <row r="99" spans="1:22" s="85" customFormat="1" ht="12" customHeight="1" hidden="1">
      <c r="A99" s="97"/>
      <c r="B99" s="98"/>
      <c r="C99" s="99"/>
      <c r="D99" s="100"/>
      <c r="E99" s="101"/>
      <c r="F99" s="50">
        <f t="shared" si="12"/>
        <v>0</v>
      </c>
      <c r="G99" s="51"/>
      <c r="H99" s="173"/>
      <c r="I99" s="52"/>
      <c r="J99" s="53"/>
      <c r="K99" s="51"/>
      <c r="L99" s="50">
        <f t="shared" si="13"/>
        <v>0</v>
      </c>
      <c r="M99" s="51"/>
      <c r="N99" s="173"/>
      <c r="O99" s="52"/>
      <c r="P99" s="141">
        <f>L99+F99</f>
        <v>0</v>
      </c>
      <c r="Q99" s="192">
        <f t="shared" si="9"/>
        <v>0</v>
      </c>
      <c r="R99" s="142"/>
      <c r="S99" s="143"/>
      <c r="V99" s="86"/>
    </row>
    <row r="100" spans="1:22" s="79" customFormat="1" ht="22.5" customHeight="1" thickBot="1">
      <c r="A100" s="72"/>
      <c r="B100" s="73"/>
      <c r="C100" s="74"/>
      <c r="D100" s="75"/>
      <c r="E100" s="76"/>
      <c r="F100" s="76">
        <f>SUM(F6:F99)</f>
        <v>9731005.00221028</v>
      </c>
      <c r="G100" s="76">
        <f>SUM(G6:G99)</f>
        <v>5653247.49207028</v>
      </c>
      <c r="H100" s="76">
        <f>SUM(H6:H99)</f>
        <v>4077757.51014</v>
      </c>
      <c r="I100" s="76">
        <f>SUM(I6:I99)</f>
        <v>0</v>
      </c>
      <c r="J100" s="75"/>
      <c r="K100" s="76"/>
      <c r="L100" s="76">
        <f aca="true" t="shared" si="14" ref="L100:Q100">SUM(L6:L99)</f>
        <v>3678006.9976600003</v>
      </c>
      <c r="M100" s="76">
        <f t="shared" si="14"/>
        <v>2902673.4980529994</v>
      </c>
      <c r="N100" s="76">
        <f t="shared" si="14"/>
        <v>775333.499607</v>
      </c>
      <c r="O100" s="76">
        <f t="shared" si="14"/>
        <v>0</v>
      </c>
      <c r="P100" s="193">
        <f t="shared" si="14"/>
        <v>8555920.99012328</v>
      </c>
      <c r="Q100" s="146">
        <f t="shared" si="14"/>
        <v>4853091.009747</v>
      </c>
      <c r="R100" s="146">
        <f>SUM(R6:R93)</f>
        <v>0</v>
      </c>
      <c r="S100" s="147">
        <f>SUM(S6:S93)</f>
        <v>13409011.99987028</v>
      </c>
      <c r="V100" s="80"/>
    </row>
    <row r="101" spans="1:22" s="85" customFormat="1" ht="12">
      <c r="A101" s="87"/>
      <c r="B101" s="102"/>
      <c r="D101" s="103"/>
      <c r="E101" s="86"/>
      <c r="F101" s="86"/>
      <c r="G101" s="86"/>
      <c r="H101" s="86"/>
      <c r="I101" s="86"/>
      <c r="J101" s="103"/>
      <c r="K101" s="86"/>
      <c r="L101" s="86"/>
      <c r="M101" s="86"/>
      <c r="N101" s="86"/>
      <c r="O101" s="86"/>
      <c r="P101" s="79"/>
      <c r="Q101" s="79"/>
      <c r="R101" s="118"/>
      <c r="S101" s="104"/>
      <c r="V101" s="86"/>
    </row>
    <row r="102" spans="1:22" s="85" customFormat="1" ht="12">
      <c r="A102" s="227" t="s">
        <v>117</v>
      </c>
      <c r="B102" s="227"/>
      <c r="D102" s="103"/>
      <c r="E102" s="86"/>
      <c r="F102" s="86"/>
      <c r="G102" s="86"/>
      <c r="H102" s="86"/>
      <c r="I102" s="86"/>
      <c r="J102" s="103"/>
      <c r="K102" s="86"/>
      <c r="L102" s="86"/>
      <c r="M102" s="86"/>
      <c r="N102" s="86"/>
      <c r="O102" s="86"/>
      <c r="P102" s="79"/>
      <c r="Q102" s="79"/>
      <c r="R102" s="86"/>
      <c r="V102" s="86"/>
    </row>
    <row r="103" spans="1:22" s="85" customFormat="1" ht="12">
      <c r="A103" s="227" t="s">
        <v>116</v>
      </c>
      <c r="B103" s="227"/>
      <c r="D103" s="103"/>
      <c r="E103" s="86"/>
      <c r="F103" s="86"/>
      <c r="G103" s="86"/>
      <c r="H103" s="86"/>
      <c r="I103" s="86"/>
      <c r="J103" s="103"/>
      <c r="K103" s="86"/>
      <c r="L103" s="86"/>
      <c r="M103" s="86"/>
      <c r="N103" s="86"/>
      <c r="O103" s="86"/>
      <c r="P103" s="79"/>
      <c r="Q103" s="79"/>
      <c r="R103" s="86"/>
      <c r="V103" s="86"/>
    </row>
    <row r="104" spans="1:22" s="85" customFormat="1" ht="12">
      <c r="A104" s="87"/>
      <c r="B104" s="102"/>
      <c r="D104" s="103"/>
      <c r="E104" s="86"/>
      <c r="F104" s="105"/>
      <c r="G104" s="86"/>
      <c r="H104" s="86"/>
      <c r="I104" s="86"/>
      <c r="J104" s="103"/>
      <c r="K104" s="86"/>
      <c r="L104" s="86"/>
      <c r="M104" s="86"/>
      <c r="N104" s="86"/>
      <c r="O104" s="86"/>
      <c r="P104" s="80"/>
      <c r="Q104" s="80"/>
      <c r="R104" s="86"/>
      <c r="V104" s="86"/>
    </row>
    <row r="105" spans="16:19" ht="12.75">
      <c r="P105" s="161">
        <f>P100/S100</f>
        <v>0.6380724389094476</v>
      </c>
      <c r="Q105" s="161"/>
      <c r="R105" s="86"/>
      <c r="S105" s="85"/>
    </row>
    <row r="106" spans="16:19" ht="12.75">
      <c r="P106" s="161">
        <f>R100/S100</f>
        <v>0</v>
      </c>
      <c r="Q106" s="161"/>
      <c r="R106" s="86"/>
      <c r="S106" s="85"/>
    </row>
    <row r="107" spans="16:19" ht="12.75">
      <c r="P107" s="79"/>
      <c r="Q107" s="79"/>
      <c r="R107" s="86"/>
      <c r="S107" s="85"/>
    </row>
  </sheetData>
  <sheetProtection/>
  <mergeCells count="9">
    <mergeCell ref="A1:S1"/>
    <mergeCell ref="A102:B102"/>
    <mergeCell ref="A103:B103"/>
    <mergeCell ref="A3:A4"/>
    <mergeCell ref="B3:B4"/>
    <mergeCell ref="C3:C4"/>
    <mergeCell ref="D3:I3"/>
    <mergeCell ref="J3:O3"/>
    <mergeCell ref="P3:S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showZeros="0" tabSelected="1" view="pageBreakPreview" zoomScaleSheetLayoutView="100" zoomScalePageLayoutView="0" workbookViewId="0" topLeftCell="A1">
      <selection activeCell="V25" sqref="V25"/>
    </sheetView>
  </sheetViews>
  <sheetFormatPr defaultColWidth="9.140625" defaultRowHeight="12.75"/>
  <cols>
    <col min="1" max="1" width="5.28125" style="106" customWidth="1"/>
    <col min="2" max="2" width="58.28125" style="107" customWidth="1"/>
    <col min="3" max="3" width="6.421875" style="82" customWidth="1"/>
    <col min="4" max="4" width="9.7109375" style="108" customWidth="1"/>
    <col min="5" max="5" width="10.7109375" style="83" customWidth="1"/>
    <col min="6" max="6" width="11.7109375" style="83" customWidth="1"/>
    <col min="7" max="8" width="10.57421875" style="83" customWidth="1"/>
    <col min="9" max="9" width="10.7109375" style="83" customWidth="1"/>
    <col min="10" max="10" width="9.7109375" style="108" customWidth="1"/>
    <col min="11" max="11" width="9.7109375" style="83" customWidth="1"/>
    <col min="12" max="12" width="11.7109375" style="83" customWidth="1"/>
    <col min="13" max="15" width="9.71093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11.7109375" style="82" bestFit="1" customWidth="1"/>
    <col min="21" max="21" width="9.140625" style="82" customWidth="1"/>
    <col min="22" max="22" width="12.7109375" style="83" bestFit="1" customWidth="1"/>
    <col min="23" max="25" width="9.140625" style="82" customWidth="1"/>
    <col min="26" max="26" width="11.57421875" style="82" bestFit="1" customWidth="1"/>
    <col min="27" max="16384" width="9.140625" style="82" customWidth="1"/>
  </cols>
  <sheetData>
    <row r="1" spans="1:19" ht="15.75" customHeight="1">
      <c r="A1" s="228" t="s">
        <v>129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.75" customHeight="1" thickBo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22" s="85" customFormat="1" ht="15.75" customHeight="1">
      <c r="A3" s="251" t="s">
        <v>57</v>
      </c>
      <c r="B3" s="243" t="s">
        <v>0</v>
      </c>
      <c r="C3" s="245" t="s">
        <v>56</v>
      </c>
      <c r="D3" s="235" t="s">
        <v>78</v>
      </c>
      <c r="E3" s="236"/>
      <c r="F3" s="236"/>
      <c r="G3" s="236"/>
      <c r="H3" s="236"/>
      <c r="I3" s="237"/>
      <c r="J3" s="238" t="s">
        <v>79</v>
      </c>
      <c r="K3" s="238"/>
      <c r="L3" s="238"/>
      <c r="M3" s="238"/>
      <c r="N3" s="238"/>
      <c r="O3" s="238"/>
      <c r="P3" s="247" t="s">
        <v>124</v>
      </c>
      <c r="Q3" s="248"/>
      <c r="R3" s="249"/>
      <c r="S3" s="250"/>
      <c r="V3" s="86"/>
    </row>
    <row r="4" spans="1:22" s="87" customFormat="1" ht="64.5" customHeight="1">
      <c r="A4" s="252"/>
      <c r="B4" s="244"/>
      <c r="C4" s="246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48" t="s">
        <v>122</v>
      </c>
      <c r="Q4" s="24" t="s">
        <v>156</v>
      </c>
      <c r="R4" s="24" t="s">
        <v>155</v>
      </c>
      <c r="S4" s="134" t="s">
        <v>123</v>
      </c>
      <c r="V4" s="8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87" customFormat="1" ht="12.75" customHeight="1" hidden="1">
      <c r="A6" s="119">
        <f>'Златибор 2018'!A6</f>
        <v>1</v>
      </c>
      <c r="B6" s="89" t="str">
        <f>'Златибор 2018'!B6</f>
        <v>Израда плана управљања  </v>
      </c>
      <c r="C6" s="90" t="str">
        <f>'Златибор 2018'!C6</f>
        <v>ком.</v>
      </c>
      <c r="D6" s="30"/>
      <c r="E6" s="91">
        <v>242000</v>
      </c>
      <c r="F6" s="31">
        <f>D6*E6*0.842</f>
        <v>0</v>
      </c>
      <c r="G6" s="36">
        <f>F6*0.3</f>
        <v>0</v>
      </c>
      <c r="H6" s="60">
        <f>F6*0.15</f>
        <v>0</v>
      </c>
      <c r="I6" s="37">
        <f>F6*0.55</f>
        <v>0</v>
      </c>
      <c r="J6" s="30"/>
      <c r="K6" s="91">
        <v>242000</v>
      </c>
      <c r="L6" s="31">
        <f>J6*E6*0.158</f>
        <v>0</v>
      </c>
      <c r="M6" s="31">
        <f>L6*0.3</f>
        <v>0</v>
      </c>
      <c r="N6" s="31">
        <f>L6*0.15</f>
        <v>0</v>
      </c>
      <c r="O6" s="32">
        <f>L6*0.55</f>
        <v>0</v>
      </c>
      <c r="P6" s="153">
        <f>G6+M6</f>
        <v>0</v>
      </c>
      <c r="Q6" s="175">
        <f>N6+H6</f>
        <v>0</v>
      </c>
      <c r="R6" s="154">
        <f>O6+I6</f>
        <v>0</v>
      </c>
      <c r="S6" s="155">
        <f>P6+Q6+R6</f>
        <v>0</v>
      </c>
      <c r="V6" s="88"/>
    </row>
    <row r="7" spans="1:22" s="196" customFormat="1" ht="12" customHeight="1">
      <c r="A7" s="121">
        <f>'Златибор 2018'!A7</f>
        <v>2</v>
      </c>
      <c r="B7" s="93" t="str">
        <f>'Златибор 2018'!B7</f>
        <v>Израда годишњег програма управљања</v>
      </c>
      <c r="C7" s="94" t="str">
        <f>'Златибор 2018'!C7</f>
        <v>ком.</v>
      </c>
      <c r="D7" s="38">
        <v>1</v>
      </c>
      <c r="E7" s="70">
        <v>30250</v>
      </c>
      <c r="F7" s="41">
        <f>D7*E7*0.842</f>
        <v>25470.5</v>
      </c>
      <c r="G7" s="41">
        <f>F7*0.3</f>
        <v>7641.15</v>
      </c>
      <c r="H7" s="61">
        <f>F7*0.1</f>
        <v>2547.05</v>
      </c>
      <c r="I7" s="157">
        <f>F7*0.6</f>
        <v>15282.3</v>
      </c>
      <c r="J7" s="38">
        <v>1</v>
      </c>
      <c r="K7" s="70">
        <v>30250</v>
      </c>
      <c r="L7" s="41">
        <f>E7*D7*0.158</f>
        <v>4779.5</v>
      </c>
      <c r="M7" s="41">
        <f>L7*0.3</f>
        <v>1433.85</v>
      </c>
      <c r="N7" s="41">
        <f>L7*0.15</f>
        <v>716.925</v>
      </c>
      <c r="O7" s="157">
        <f>L7*0.55</f>
        <v>2628.7250000000004</v>
      </c>
      <c r="P7" s="153">
        <f>G7+M7</f>
        <v>9075</v>
      </c>
      <c r="Q7" s="175">
        <f>N7+H7</f>
        <v>3263.9750000000004</v>
      </c>
      <c r="R7" s="154">
        <f>O7+I7</f>
        <v>17911.025</v>
      </c>
      <c r="S7" s="155">
        <f>P7+Q7+R7</f>
        <v>30250</v>
      </c>
      <c r="V7" s="197"/>
    </row>
    <row r="8" spans="1:22" s="196" customFormat="1" ht="12">
      <c r="A8" s="121">
        <f>'Златибор 2018'!A8</f>
        <v>3</v>
      </c>
      <c r="B8" s="93" t="str">
        <f>'Златибор 2018'!B8</f>
        <v>Израда годишњег извештаја </v>
      </c>
      <c r="C8" s="94" t="str">
        <f>'Златибор 2018'!C8</f>
        <v>ком.</v>
      </c>
      <c r="D8" s="38">
        <v>1</v>
      </c>
      <c r="E8" s="70">
        <v>30250</v>
      </c>
      <c r="F8" s="41">
        <f>D8*E8*0.842</f>
        <v>25470.5</v>
      </c>
      <c r="G8" s="41">
        <f aca="true" t="shared" si="0" ref="G8:G73">F8*0.3</f>
        <v>7641.15</v>
      </c>
      <c r="H8" s="61">
        <f aca="true" t="shared" si="1" ref="H8:H73">F8*0.1</f>
        <v>2547.05</v>
      </c>
      <c r="I8" s="157">
        <f aca="true" t="shared" si="2" ref="I8:I73">F8*0.6</f>
        <v>15282.3</v>
      </c>
      <c r="J8" s="38">
        <v>1</v>
      </c>
      <c r="K8" s="70">
        <v>30250</v>
      </c>
      <c r="L8" s="41">
        <f>E8*D8*0.158</f>
        <v>4779.5</v>
      </c>
      <c r="M8" s="198">
        <f aca="true" t="shared" si="3" ref="M8:M73">L8*0.3</f>
        <v>1433.85</v>
      </c>
      <c r="N8" s="41">
        <f aca="true" t="shared" si="4" ref="N8:N73">L8*0.15</f>
        <v>716.925</v>
      </c>
      <c r="O8" s="157">
        <f aca="true" t="shared" si="5" ref="O8:O73">L8*0.55</f>
        <v>2628.7250000000004</v>
      </c>
      <c r="P8" s="153">
        <f aca="true" t="shared" si="6" ref="P8:P73">G8+M8</f>
        <v>9075</v>
      </c>
      <c r="Q8" s="175">
        <f aca="true" t="shared" si="7" ref="Q8:Q73">N8+H8</f>
        <v>3263.9750000000004</v>
      </c>
      <c r="R8" s="154">
        <f aca="true" t="shared" si="8" ref="R8:R73">O8+I8</f>
        <v>17911.025</v>
      </c>
      <c r="S8" s="155">
        <f aca="true" t="shared" si="9" ref="S8:S73">P8+Q8+R8</f>
        <v>30250</v>
      </c>
      <c r="V8" s="197"/>
    </row>
    <row r="9" spans="1:22" s="85" customFormat="1" ht="12.75" customHeight="1" hidden="1">
      <c r="A9" s="121">
        <f>'Златибор 2018'!A9</f>
        <v>4</v>
      </c>
      <c r="B9" s="93" t="str">
        <f>'Златибор 2018'!B9</f>
        <v>Израда Правилника о унутрашњем реду и чуварској служби</v>
      </c>
      <c r="C9" s="94" t="str">
        <f>'Златибор 2018'!C9</f>
        <v>ком.</v>
      </c>
      <c r="D9" s="38"/>
      <c r="E9" s="70">
        <v>121000</v>
      </c>
      <c r="F9" s="41">
        <f aca="true" t="shared" si="10" ref="F9:F75">D9*E9</f>
        <v>0</v>
      </c>
      <c r="G9" s="198">
        <f t="shared" si="0"/>
        <v>0</v>
      </c>
      <c r="H9" s="61">
        <f t="shared" si="1"/>
        <v>0</v>
      </c>
      <c r="I9" s="157">
        <f t="shared" si="2"/>
        <v>0</v>
      </c>
      <c r="J9" s="38"/>
      <c r="K9" s="41"/>
      <c r="L9" s="41">
        <f aca="true" t="shared" si="11" ref="L9:L41">J9*K9</f>
        <v>0</v>
      </c>
      <c r="M9" s="198">
        <f t="shared" si="3"/>
        <v>0</v>
      </c>
      <c r="N9" s="41">
        <f t="shared" si="4"/>
        <v>0</v>
      </c>
      <c r="O9" s="157">
        <f t="shared" si="5"/>
        <v>0</v>
      </c>
      <c r="P9" s="153">
        <f t="shared" si="6"/>
        <v>0</v>
      </c>
      <c r="Q9" s="175">
        <f t="shared" si="7"/>
        <v>0</v>
      </c>
      <c r="R9" s="154">
        <f t="shared" si="8"/>
        <v>0</v>
      </c>
      <c r="S9" s="155">
        <f t="shared" si="9"/>
        <v>0</v>
      </c>
      <c r="V9" s="86"/>
    </row>
    <row r="10" spans="1:22" s="85" customFormat="1" ht="12" customHeight="1" hidden="1">
      <c r="A10" s="121">
        <f>'Златибор 2018'!A10</f>
        <v>5</v>
      </c>
      <c r="B10" s="93" t="str">
        <f>'Златибор 2018'!B10</f>
        <v>Израда Одлуке о накнадама</v>
      </c>
      <c r="C10" s="94" t="str">
        <f>'Златибор 2018'!C10</f>
        <v>ком.</v>
      </c>
      <c r="D10" s="38"/>
      <c r="E10" s="70">
        <v>121000</v>
      </c>
      <c r="F10" s="41">
        <f t="shared" si="10"/>
        <v>0</v>
      </c>
      <c r="G10" s="198">
        <f t="shared" si="0"/>
        <v>0</v>
      </c>
      <c r="H10" s="61">
        <f t="shared" si="1"/>
        <v>0</v>
      </c>
      <c r="I10" s="157">
        <f t="shared" si="2"/>
        <v>0</v>
      </c>
      <c r="J10" s="38"/>
      <c r="K10" s="41"/>
      <c r="L10" s="41">
        <f t="shared" si="11"/>
        <v>0</v>
      </c>
      <c r="M10" s="198">
        <f t="shared" si="3"/>
        <v>0</v>
      </c>
      <c r="N10" s="41">
        <f t="shared" si="4"/>
        <v>0</v>
      </c>
      <c r="O10" s="157">
        <f t="shared" si="5"/>
        <v>0</v>
      </c>
      <c r="P10" s="153">
        <f t="shared" si="6"/>
        <v>0</v>
      </c>
      <c r="Q10" s="175">
        <f t="shared" si="7"/>
        <v>0</v>
      </c>
      <c r="R10" s="154">
        <f t="shared" si="8"/>
        <v>0</v>
      </c>
      <c r="S10" s="155">
        <f t="shared" si="9"/>
        <v>0</v>
      </c>
      <c r="V10" s="86"/>
    </row>
    <row r="11" spans="1:22" s="95" customFormat="1" ht="12.75" customHeight="1" hidden="1">
      <c r="A11" s="121">
        <f>'Златибор 2018'!A11</f>
        <v>6</v>
      </c>
      <c r="B11" s="93" t="str">
        <f>'Златибор 2018'!B11</f>
        <v>Израда Oснова газдовања шумама</v>
      </c>
      <c r="C11" s="94" t="str">
        <f>'Златибор 2018'!C11</f>
        <v>ком.</v>
      </c>
      <c r="D11" s="38"/>
      <c r="E11" s="70">
        <v>800000</v>
      </c>
      <c r="F11" s="41">
        <f t="shared" si="10"/>
        <v>0</v>
      </c>
      <c r="G11" s="198">
        <f t="shared" si="0"/>
        <v>0</v>
      </c>
      <c r="H11" s="61">
        <f t="shared" si="1"/>
        <v>0</v>
      </c>
      <c r="I11" s="157">
        <f t="shared" si="2"/>
        <v>0</v>
      </c>
      <c r="J11" s="38"/>
      <c r="K11" s="41"/>
      <c r="L11" s="41">
        <f t="shared" si="11"/>
        <v>0</v>
      </c>
      <c r="M11" s="198">
        <f t="shared" si="3"/>
        <v>0</v>
      </c>
      <c r="N11" s="41">
        <f t="shared" si="4"/>
        <v>0</v>
      </c>
      <c r="O11" s="157">
        <f t="shared" si="5"/>
        <v>0</v>
      </c>
      <c r="P11" s="153">
        <f t="shared" si="6"/>
        <v>0</v>
      </c>
      <c r="Q11" s="175">
        <f t="shared" si="7"/>
        <v>0</v>
      </c>
      <c r="R11" s="154">
        <f t="shared" si="8"/>
        <v>0</v>
      </c>
      <c r="S11" s="155">
        <f t="shared" si="9"/>
        <v>0</v>
      </c>
      <c r="V11" s="96"/>
    </row>
    <row r="12" spans="1:22" s="95" customFormat="1" ht="12.75" customHeight="1" hidden="1">
      <c r="A12" s="121">
        <f>'Златибор 2018'!A12</f>
        <v>7</v>
      </c>
      <c r="B12" s="93" t="str">
        <f>'Златибор 2018'!B12</f>
        <v>Израда привременог програма управљања рибарским подручјем</v>
      </c>
      <c r="C12" s="94" t="str">
        <f>'Златибор 2018'!C12</f>
        <v>ком.</v>
      </c>
      <c r="D12" s="38"/>
      <c r="E12" s="70">
        <v>80000</v>
      </c>
      <c r="F12" s="41">
        <f t="shared" si="10"/>
        <v>0</v>
      </c>
      <c r="G12" s="41">
        <f t="shared" si="0"/>
        <v>0</v>
      </c>
      <c r="H12" s="61">
        <f t="shared" si="1"/>
        <v>0</v>
      </c>
      <c r="I12" s="157">
        <f t="shared" si="2"/>
        <v>0</v>
      </c>
      <c r="J12" s="38"/>
      <c r="K12" s="41"/>
      <c r="L12" s="41">
        <f t="shared" si="11"/>
        <v>0</v>
      </c>
      <c r="M12" s="41">
        <f t="shared" si="3"/>
        <v>0</v>
      </c>
      <c r="N12" s="41">
        <f t="shared" si="4"/>
        <v>0</v>
      </c>
      <c r="O12" s="157">
        <f t="shared" si="5"/>
        <v>0</v>
      </c>
      <c r="P12" s="153">
        <f t="shared" si="6"/>
        <v>0</v>
      </c>
      <c r="Q12" s="175">
        <f t="shared" si="7"/>
        <v>0</v>
      </c>
      <c r="R12" s="154">
        <f t="shared" si="8"/>
        <v>0</v>
      </c>
      <c r="S12" s="155">
        <f t="shared" si="9"/>
        <v>0</v>
      </c>
      <c r="V12" s="96"/>
    </row>
    <row r="13" spans="1:22" s="95" customFormat="1" ht="12.75" customHeight="1" hidden="1">
      <c r="A13" s="121">
        <f>'Златибор 2018'!A13</f>
        <v>8</v>
      </c>
      <c r="B13" s="93" t="str">
        <f>'Златибор 2018'!B13</f>
        <v>Измене и допуне</v>
      </c>
      <c r="C13" s="94" t="str">
        <f>'Златибор 2018'!C13</f>
        <v>ком.</v>
      </c>
      <c r="D13" s="38"/>
      <c r="E13" s="70">
        <v>40000</v>
      </c>
      <c r="F13" s="41">
        <f t="shared" si="10"/>
        <v>0</v>
      </c>
      <c r="G13" s="41">
        <f t="shared" si="0"/>
        <v>0</v>
      </c>
      <c r="H13" s="61">
        <f t="shared" si="1"/>
        <v>0</v>
      </c>
      <c r="I13" s="157">
        <f t="shared" si="2"/>
        <v>0</v>
      </c>
      <c r="J13" s="38"/>
      <c r="K13" s="41"/>
      <c r="L13" s="41">
        <f t="shared" si="11"/>
        <v>0</v>
      </c>
      <c r="M13" s="41">
        <f t="shared" si="3"/>
        <v>0</v>
      </c>
      <c r="N13" s="41">
        <f t="shared" si="4"/>
        <v>0</v>
      </c>
      <c r="O13" s="157">
        <f t="shared" si="5"/>
        <v>0</v>
      </c>
      <c r="P13" s="153">
        <f t="shared" si="6"/>
        <v>0</v>
      </c>
      <c r="Q13" s="175">
        <f t="shared" si="7"/>
        <v>0</v>
      </c>
      <c r="R13" s="154">
        <f t="shared" si="8"/>
        <v>0</v>
      </c>
      <c r="S13" s="155">
        <f t="shared" si="9"/>
        <v>0</v>
      </c>
      <c r="V13" s="96"/>
    </row>
    <row r="14" spans="1:22" s="95" customFormat="1" ht="12.75" customHeight="1" hidden="1">
      <c r="A14" s="121">
        <f>'Златибор 2018'!A14</f>
        <v>9</v>
      </c>
      <c r="B14" s="93" t="str">
        <f>'Златибор 2018'!B14</f>
        <v>Обележавање граница - I зона</v>
      </c>
      <c r="C14" s="94" t="str">
        <f>'Златибор 2018'!C14</f>
        <v>км</v>
      </c>
      <c r="D14" s="38"/>
      <c r="E14" s="70">
        <v>5068.26</v>
      </c>
      <c r="F14" s="41">
        <f t="shared" si="10"/>
        <v>0</v>
      </c>
      <c r="G14" s="41">
        <f t="shared" si="0"/>
        <v>0</v>
      </c>
      <c r="H14" s="61">
        <f t="shared" si="1"/>
        <v>0</v>
      </c>
      <c r="I14" s="157">
        <f t="shared" si="2"/>
        <v>0</v>
      </c>
      <c r="J14" s="38"/>
      <c r="K14" s="41"/>
      <c r="L14" s="41">
        <f t="shared" si="11"/>
        <v>0</v>
      </c>
      <c r="M14" s="41">
        <f t="shared" si="3"/>
        <v>0</v>
      </c>
      <c r="N14" s="41">
        <f t="shared" si="4"/>
        <v>0</v>
      </c>
      <c r="O14" s="157">
        <f t="shared" si="5"/>
        <v>0</v>
      </c>
      <c r="P14" s="153">
        <f t="shared" si="6"/>
        <v>0</v>
      </c>
      <c r="Q14" s="175">
        <f t="shared" si="7"/>
        <v>0</v>
      </c>
      <c r="R14" s="154">
        <f t="shared" si="8"/>
        <v>0</v>
      </c>
      <c r="S14" s="155">
        <f t="shared" si="9"/>
        <v>0</v>
      </c>
      <c r="V14" s="96"/>
    </row>
    <row r="15" spans="1:22" s="95" customFormat="1" ht="12.75" customHeight="1" hidden="1">
      <c r="A15" s="121">
        <f>'Златибор 2018'!A15</f>
        <v>10</v>
      </c>
      <c r="B15" s="93" t="str">
        <f>'Златибор 2018'!B15</f>
        <v>Обележавање граница - II зона </v>
      </c>
      <c r="C15" s="94" t="str">
        <f>'Златибор 2018'!C15</f>
        <v>км</v>
      </c>
      <c r="D15" s="38"/>
      <c r="E15" s="70">
        <v>5068.26</v>
      </c>
      <c r="F15" s="41">
        <f t="shared" si="10"/>
        <v>0</v>
      </c>
      <c r="G15" s="41">
        <f t="shared" si="0"/>
        <v>0</v>
      </c>
      <c r="H15" s="61">
        <f t="shared" si="1"/>
        <v>0</v>
      </c>
      <c r="I15" s="157">
        <f t="shared" si="2"/>
        <v>0</v>
      </c>
      <c r="J15" s="38"/>
      <c r="K15" s="41"/>
      <c r="L15" s="41">
        <f t="shared" si="11"/>
        <v>0</v>
      </c>
      <c r="M15" s="41">
        <f t="shared" si="3"/>
        <v>0</v>
      </c>
      <c r="N15" s="41">
        <f t="shared" si="4"/>
        <v>0</v>
      </c>
      <c r="O15" s="157">
        <f t="shared" si="5"/>
        <v>0</v>
      </c>
      <c r="P15" s="153">
        <f t="shared" si="6"/>
        <v>0</v>
      </c>
      <c r="Q15" s="175">
        <f t="shared" si="7"/>
        <v>0</v>
      </c>
      <c r="R15" s="154">
        <f t="shared" si="8"/>
        <v>0</v>
      </c>
      <c r="S15" s="155">
        <f t="shared" si="9"/>
        <v>0</v>
      </c>
      <c r="V15" s="96"/>
    </row>
    <row r="16" spans="1:22" s="196" customFormat="1" ht="12.75" customHeight="1">
      <c r="A16" s="121">
        <f>'Златибор 2018'!A16</f>
        <v>11</v>
      </c>
      <c r="B16" s="93" t="str">
        <f>'Златибор 2018'!B16</f>
        <v>Обележавање спољне границе </v>
      </c>
      <c r="C16" s="94" t="str">
        <f>'Златибор 2018'!C16</f>
        <v>км</v>
      </c>
      <c r="D16" s="38"/>
      <c r="E16" s="70">
        <v>5068.26</v>
      </c>
      <c r="F16" s="41">
        <f t="shared" si="10"/>
        <v>0</v>
      </c>
      <c r="G16" s="41">
        <f t="shared" si="0"/>
        <v>0</v>
      </c>
      <c r="H16" s="61">
        <f t="shared" si="1"/>
        <v>0</v>
      </c>
      <c r="I16" s="157">
        <f t="shared" si="2"/>
        <v>0</v>
      </c>
      <c r="J16" s="38">
        <v>56</v>
      </c>
      <c r="K16" s="41">
        <v>18150</v>
      </c>
      <c r="L16" s="41">
        <f t="shared" si="11"/>
        <v>1016400</v>
      </c>
      <c r="M16" s="41">
        <f t="shared" si="3"/>
        <v>304920</v>
      </c>
      <c r="N16" s="41">
        <f t="shared" si="4"/>
        <v>152460</v>
      </c>
      <c r="O16" s="157">
        <f t="shared" si="5"/>
        <v>559020</v>
      </c>
      <c r="P16" s="153">
        <f t="shared" si="6"/>
        <v>304920</v>
      </c>
      <c r="Q16" s="175">
        <f t="shared" si="7"/>
        <v>152460</v>
      </c>
      <c r="R16" s="154">
        <f t="shared" si="8"/>
        <v>559020</v>
      </c>
      <c r="S16" s="155">
        <f t="shared" si="9"/>
        <v>1016400</v>
      </c>
      <c r="T16" s="197"/>
      <c r="V16" s="197"/>
    </row>
    <row r="17" spans="1:22" s="196" customFormat="1" ht="12">
      <c r="A17" s="121">
        <f>'Златибор 2018'!A17</f>
        <v>12</v>
      </c>
      <c r="B17" s="93" t="str">
        <f>'Златибор 2018'!B17</f>
        <v>Обнављање граница</v>
      </c>
      <c r="C17" s="94" t="str">
        <f>'Златибор 2018'!C17</f>
        <v>км</v>
      </c>
      <c r="D17" s="38">
        <v>40</v>
      </c>
      <c r="E17" s="70">
        <v>6050</v>
      </c>
      <c r="F17" s="41">
        <f t="shared" si="10"/>
        <v>242000</v>
      </c>
      <c r="G17" s="41">
        <f t="shared" si="0"/>
        <v>72600</v>
      </c>
      <c r="H17" s="61">
        <f t="shared" si="1"/>
        <v>24200</v>
      </c>
      <c r="I17" s="157">
        <f t="shared" si="2"/>
        <v>145200</v>
      </c>
      <c r="J17" s="38"/>
      <c r="K17" s="41">
        <v>6050</v>
      </c>
      <c r="L17" s="41">
        <f t="shared" si="11"/>
        <v>0</v>
      </c>
      <c r="M17" s="41">
        <f t="shared" si="3"/>
        <v>0</v>
      </c>
      <c r="N17" s="41">
        <f t="shared" si="4"/>
        <v>0</v>
      </c>
      <c r="O17" s="157">
        <f t="shared" si="5"/>
        <v>0</v>
      </c>
      <c r="P17" s="153">
        <f t="shared" si="6"/>
        <v>72600</v>
      </c>
      <c r="Q17" s="175">
        <f t="shared" si="7"/>
        <v>24200</v>
      </c>
      <c r="R17" s="154">
        <f t="shared" si="8"/>
        <v>145200</v>
      </c>
      <c r="S17" s="155">
        <f t="shared" si="9"/>
        <v>242000</v>
      </c>
      <c r="T17" s="197"/>
      <c r="V17" s="197"/>
    </row>
    <row r="18" spans="1:22" s="196" customFormat="1" ht="12">
      <c r="A18" s="121">
        <f>'Златибор 2018'!A18</f>
        <v>13</v>
      </c>
      <c r="B18" s="93" t="str">
        <f>'Златибор 2018'!B18</f>
        <v>Израда и постављање ознака табли и путоказа  </v>
      </c>
      <c r="C18" s="94" t="str">
        <f>'Златибор 2018'!C18</f>
        <v>ком.</v>
      </c>
      <c r="D18" s="38">
        <v>10</v>
      </c>
      <c r="E18" s="70">
        <v>5000</v>
      </c>
      <c r="F18" s="41">
        <f t="shared" si="10"/>
        <v>50000</v>
      </c>
      <c r="G18" s="41">
        <f t="shared" si="0"/>
        <v>15000</v>
      </c>
      <c r="H18" s="61">
        <f t="shared" si="1"/>
        <v>5000</v>
      </c>
      <c r="I18" s="157">
        <f t="shared" si="2"/>
        <v>30000</v>
      </c>
      <c r="J18" s="38">
        <v>7</v>
      </c>
      <c r="K18" s="41">
        <v>24200</v>
      </c>
      <c r="L18" s="41">
        <f t="shared" si="11"/>
        <v>169400</v>
      </c>
      <c r="M18" s="41">
        <f t="shared" si="3"/>
        <v>50820</v>
      </c>
      <c r="N18" s="41">
        <f t="shared" si="4"/>
        <v>25410</v>
      </c>
      <c r="O18" s="157">
        <f t="shared" si="5"/>
        <v>93170.00000000001</v>
      </c>
      <c r="P18" s="153">
        <f t="shared" si="6"/>
        <v>65820</v>
      </c>
      <c r="Q18" s="175">
        <f t="shared" si="7"/>
        <v>30410</v>
      </c>
      <c r="R18" s="154">
        <f t="shared" si="8"/>
        <v>123170.00000000001</v>
      </c>
      <c r="S18" s="155">
        <f t="shared" si="9"/>
        <v>219400</v>
      </c>
      <c r="V18" s="197"/>
    </row>
    <row r="19" spans="1:22" s="196" customFormat="1" ht="12">
      <c r="A19" s="121">
        <f>'Златибор 2018'!A19</f>
        <v>14</v>
      </c>
      <c r="B19" s="93" t="str">
        <f>'Златибор 2018'!B19</f>
        <v>Израда и постављање ознака табли и путоказа - отпад</v>
      </c>
      <c r="C19" s="94" t="str">
        <f>'Златибор 2018'!C19</f>
        <v>ком.</v>
      </c>
      <c r="D19" s="38">
        <v>5</v>
      </c>
      <c r="E19" s="70">
        <v>5000</v>
      </c>
      <c r="F19" s="41">
        <f t="shared" si="10"/>
        <v>25000</v>
      </c>
      <c r="G19" s="41">
        <f t="shared" si="0"/>
        <v>7500</v>
      </c>
      <c r="H19" s="61">
        <f t="shared" si="1"/>
        <v>2500</v>
      </c>
      <c r="I19" s="157">
        <f t="shared" si="2"/>
        <v>15000</v>
      </c>
      <c r="J19" s="38"/>
      <c r="K19" s="41"/>
      <c r="L19" s="41">
        <f t="shared" si="11"/>
        <v>0</v>
      </c>
      <c r="M19" s="41">
        <f t="shared" si="3"/>
        <v>0</v>
      </c>
      <c r="N19" s="41">
        <f t="shared" si="4"/>
        <v>0</v>
      </c>
      <c r="O19" s="157">
        <f t="shared" si="5"/>
        <v>0</v>
      </c>
      <c r="P19" s="153">
        <f t="shared" si="6"/>
        <v>7500</v>
      </c>
      <c r="Q19" s="175">
        <f t="shared" si="7"/>
        <v>2500</v>
      </c>
      <c r="R19" s="154">
        <f t="shared" si="8"/>
        <v>15000</v>
      </c>
      <c r="S19" s="155">
        <f t="shared" si="9"/>
        <v>25000</v>
      </c>
      <c r="V19" s="197">
        <v>123000</v>
      </c>
    </row>
    <row r="20" spans="1:22" s="196" customFormat="1" ht="12">
      <c r="A20" s="121">
        <f>'Златибор 2018'!A20</f>
        <v>15</v>
      </c>
      <c r="B20" s="93" t="str">
        <f>'Златибор 2018'!B20</f>
        <v>Израда и постављање информативних табли  </v>
      </c>
      <c r="C20" s="94" t="str">
        <f>'Златибор 2018'!C20</f>
        <v>ком.</v>
      </c>
      <c r="D20" s="38">
        <v>4</v>
      </c>
      <c r="E20" s="70">
        <v>54000</v>
      </c>
      <c r="F20" s="41">
        <f t="shared" si="10"/>
        <v>216000</v>
      </c>
      <c r="G20" s="41">
        <f t="shared" si="0"/>
        <v>64800</v>
      </c>
      <c r="H20" s="61">
        <f t="shared" si="1"/>
        <v>21600</v>
      </c>
      <c r="I20" s="157">
        <f t="shared" si="2"/>
        <v>129600</v>
      </c>
      <c r="J20" s="38">
        <v>1</v>
      </c>
      <c r="K20" s="41">
        <v>121000</v>
      </c>
      <c r="L20" s="41">
        <f t="shared" si="11"/>
        <v>121000</v>
      </c>
      <c r="M20" s="41">
        <f t="shared" si="3"/>
        <v>36300</v>
      </c>
      <c r="N20" s="41">
        <f t="shared" si="4"/>
        <v>18150</v>
      </c>
      <c r="O20" s="157">
        <f t="shared" si="5"/>
        <v>66550</v>
      </c>
      <c r="P20" s="153">
        <f t="shared" si="6"/>
        <v>101100</v>
      </c>
      <c r="Q20" s="175">
        <f t="shared" si="7"/>
        <v>39750</v>
      </c>
      <c r="R20" s="154">
        <f t="shared" si="8"/>
        <v>196150</v>
      </c>
      <c r="S20" s="155">
        <f t="shared" si="9"/>
        <v>337000</v>
      </c>
      <c r="V20" s="197">
        <v>41000</v>
      </c>
    </row>
    <row r="21" spans="1:22" s="196" customFormat="1" ht="12">
      <c r="A21" s="121">
        <f>'Златибор 2018'!A21</f>
        <v>16</v>
      </c>
      <c r="B21" s="93" t="str">
        <f>'Златибор 2018'!B21</f>
        <v>Одржавање постојећих табли</v>
      </c>
      <c r="C21" s="94" t="str">
        <f>'Златибор 2018'!C21</f>
        <v>ком.</v>
      </c>
      <c r="D21" s="38">
        <v>9</v>
      </c>
      <c r="E21" s="70">
        <v>3000</v>
      </c>
      <c r="F21" s="41">
        <f t="shared" si="10"/>
        <v>27000</v>
      </c>
      <c r="G21" s="41">
        <f t="shared" si="0"/>
        <v>8100</v>
      </c>
      <c r="H21" s="61">
        <f t="shared" si="1"/>
        <v>2700</v>
      </c>
      <c r="I21" s="157">
        <f t="shared" si="2"/>
        <v>16200</v>
      </c>
      <c r="J21" s="38"/>
      <c r="K21" s="41"/>
      <c r="L21" s="41">
        <f t="shared" si="11"/>
        <v>0</v>
      </c>
      <c r="M21" s="41">
        <f t="shared" si="3"/>
        <v>0</v>
      </c>
      <c r="N21" s="41">
        <f t="shared" si="4"/>
        <v>0</v>
      </c>
      <c r="O21" s="157">
        <f t="shared" si="5"/>
        <v>0</v>
      </c>
      <c r="P21" s="153">
        <f t="shared" si="6"/>
        <v>8100</v>
      </c>
      <c r="Q21" s="175">
        <f t="shared" si="7"/>
        <v>2700</v>
      </c>
      <c r="R21" s="154">
        <f t="shared" si="8"/>
        <v>16200</v>
      </c>
      <c r="S21" s="155">
        <f t="shared" si="9"/>
        <v>27000</v>
      </c>
      <c r="V21" s="197">
        <v>246000</v>
      </c>
    </row>
    <row r="22" spans="1:22" s="196" customFormat="1" ht="12">
      <c r="A22" s="121">
        <f>'Златибор 2018'!A22</f>
        <v>17</v>
      </c>
      <c r="B22" s="93" t="str">
        <f>'Златибор 2018'!B22</f>
        <v>Чување – бруто зараде чувара </v>
      </c>
      <c r="C22" s="94" t="str">
        <f>'Златибор 2018'!C22</f>
        <v>број</v>
      </c>
      <c r="D22" s="38">
        <v>60</v>
      </c>
      <c r="E22" s="70">
        <v>54166.6666</v>
      </c>
      <c r="F22" s="41">
        <f t="shared" si="10"/>
        <v>3249999.996</v>
      </c>
      <c r="G22" s="41">
        <f>F22*0.6</f>
        <v>1949999.9976</v>
      </c>
      <c r="H22" s="61">
        <f t="shared" si="1"/>
        <v>324999.9996</v>
      </c>
      <c r="I22" s="157">
        <f>F22*0.3</f>
        <v>974999.9988</v>
      </c>
      <c r="J22" s="38">
        <v>36</v>
      </c>
      <c r="K22" s="41">
        <v>45000</v>
      </c>
      <c r="L22" s="41">
        <f t="shared" si="11"/>
        <v>1620000</v>
      </c>
      <c r="M22" s="41">
        <f>L22*0.6</f>
        <v>972000</v>
      </c>
      <c r="N22" s="41">
        <f>L22*0.1</f>
        <v>162000</v>
      </c>
      <c r="O22" s="157">
        <f>L22*0.3</f>
        <v>486000</v>
      </c>
      <c r="P22" s="153">
        <f t="shared" si="6"/>
        <v>2921999.9976</v>
      </c>
      <c r="Q22" s="175">
        <f t="shared" si="7"/>
        <v>486999.9996</v>
      </c>
      <c r="R22" s="154">
        <f t="shared" si="8"/>
        <v>1460999.9988</v>
      </c>
      <c r="S22" s="155">
        <f t="shared" si="9"/>
        <v>4869999.996</v>
      </c>
      <c r="V22" s="197">
        <f>SUM(V19:V21)</f>
        <v>410000</v>
      </c>
    </row>
    <row r="23" spans="1:22" s="196" customFormat="1" ht="12">
      <c r="A23" s="121">
        <f>'Златибор 2018'!A23</f>
        <v>18</v>
      </c>
      <c r="B23" s="93" t="str">
        <f>'Златибор 2018'!B23</f>
        <v>Чување – бруто зарада руководиоца чуварске службе</v>
      </c>
      <c r="C23" s="94" t="str">
        <f>'Златибор 2018'!C23</f>
        <v>број</v>
      </c>
      <c r="D23" s="38">
        <v>12</v>
      </c>
      <c r="E23" s="70">
        <v>98000</v>
      </c>
      <c r="F23" s="41">
        <f t="shared" si="10"/>
        <v>1176000</v>
      </c>
      <c r="G23" s="41">
        <f>F23*0.6</f>
        <v>705600</v>
      </c>
      <c r="H23" s="61">
        <f t="shared" si="1"/>
        <v>117600</v>
      </c>
      <c r="I23" s="157">
        <f>F23*0.3</f>
        <v>352800</v>
      </c>
      <c r="J23" s="38"/>
      <c r="K23" s="41"/>
      <c r="L23" s="41">
        <f t="shared" si="11"/>
        <v>0</v>
      </c>
      <c r="M23" s="41">
        <f t="shared" si="3"/>
        <v>0</v>
      </c>
      <c r="N23" s="41">
        <f t="shared" si="4"/>
        <v>0</v>
      </c>
      <c r="O23" s="157">
        <f t="shared" si="5"/>
        <v>0</v>
      </c>
      <c r="P23" s="153">
        <f t="shared" si="6"/>
        <v>705600</v>
      </c>
      <c r="Q23" s="175">
        <f t="shared" si="7"/>
        <v>117600</v>
      </c>
      <c r="R23" s="154">
        <f t="shared" si="8"/>
        <v>352800</v>
      </c>
      <c r="S23" s="155">
        <f t="shared" si="9"/>
        <v>1176000</v>
      </c>
      <c r="T23" s="197"/>
      <c r="V23" s="197"/>
    </row>
    <row r="24" spans="1:22" s="196" customFormat="1" ht="12" customHeight="1">
      <c r="A24" s="121">
        <f>'Златибор 2018'!A24</f>
        <v>19</v>
      </c>
      <c r="B24" s="93" t="str">
        <f>'Златибор 2018'!B24</f>
        <v>Надзор – бруто зараде стручног особља и њихови трошкови</v>
      </c>
      <c r="C24" s="94" t="str">
        <f>'Златибор 2018'!C24</f>
        <v>број</v>
      </c>
      <c r="D24" s="38">
        <v>12</v>
      </c>
      <c r="E24" s="70">
        <v>98000</v>
      </c>
      <c r="F24" s="41">
        <f t="shared" si="10"/>
        <v>1176000</v>
      </c>
      <c r="G24" s="41">
        <f t="shared" si="0"/>
        <v>352800</v>
      </c>
      <c r="H24" s="61">
        <f t="shared" si="1"/>
        <v>117600</v>
      </c>
      <c r="I24" s="157">
        <f t="shared" si="2"/>
        <v>705600</v>
      </c>
      <c r="J24" s="38">
        <v>4</v>
      </c>
      <c r="K24" s="41">
        <v>98000</v>
      </c>
      <c r="L24" s="41">
        <f t="shared" si="11"/>
        <v>392000</v>
      </c>
      <c r="M24" s="41">
        <f t="shared" si="3"/>
        <v>117600</v>
      </c>
      <c r="N24" s="41">
        <f t="shared" si="4"/>
        <v>58800</v>
      </c>
      <c r="O24" s="157">
        <f t="shared" si="5"/>
        <v>215600.00000000003</v>
      </c>
      <c r="P24" s="153">
        <f t="shared" si="6"/>
        <v>470400</v>
      </c>
      <c r="Q24" s="175">
        <f t="shared" si="7"/>
        <v>176400</v>
      </c>
      <c r="R24" s="154">
        <f t="shared" si="8"/>
        <v>921200</v>
      </c>
      <c r="S24" s="155">
        <f t="shared" si="9"/>
        <v>1568000</v>
      </c>
      <c r="V24" s="197"/>
    </row>
    <row r="25" spans="1:22" s="196" customFormat="1" ht="12" customHeight="1">
      <c r="A25" s="121">
        <f>'Златибор 2018'!A25</f>
        <v>20</v>
      </c>
      <c r="B25" s="93" t="str">
        <f>'Златибор 2018'!B25</f>
        <v>Бруто зараде осталог особља </v>
      </c>
      <c r="C25" s="94" t="str">
        <f>'Златибор 2018'!C25</f>
        <v>број</v>
      </c>
      <c r="D25" s="38">
        <v>12</v>
      </c>
      <c r="E25" s="70">
        <v>350000</v>
      </c>
      <c r="F25" s="41">
        <f>D25*E25</f>
        <v>4200000</v>
      </c>
      <c r="G25" s="41"/>
      <c r="H25" s="61"/>
      <c r="I25" s="157">
        <f>F25*1</f>
        <v>4200000</v>
      </c>
      <c r="J25" s="38"/>
      <c r="K25" s="41"/>
      <c r="L25" s="41"/>
      <c r="M25" s="41"/>
      <c r="N25" s="41"/>
      <c r="O25" s="157"/>
      <c r="P25" s="153">
        <f>G25+M25</f>
        <v>0</v>
      </c>
      <c r="Q25" s="175">
        <f>N25+H25</f>
        <v>0</v>
      </c>
      <c r="R25" s="154">
        <f>O25+I25</f>
        <v>4200000</v>
      </c>
      <c r="S25" s="155">
        <f>P25+Q25+R25</f>
        <v>4200000</v>
      </c>
      <c r="V25" s="197"/>
    </row>
    <row r="26" spans="1:22" s="85" customFormat="1" ht="12.75" customHeight="1">
      <c r="A26" s="121">
        <f>'Златибор 2018'!A26</f>
        <v>21</v>
      </c>
      <c r="B26" s="93" t="str">
        <f>'Златибор 2018'!B26</f>
        <v>Постављање столова са надстрешницама-"печурке"</v>
      </c>
      <c r="C26" s="94" t="str">
        <f>'Златибор 2018'!C26</f>
        <v>ком.</v>
      </c>
      <c r="D26" s="38">
        <v>2</v>
      </c>
      <c r="E26" s="70">
        <v>112200</v>
      </c>
      <c r="F26" s="41">
        <f t="shared" si="10"/>
        <v>224400</v>
      </c>
      <c r="G26" s="41">
        <f t="shared" si="0"/>
        <v>67320</v>
      </c>
      <c r="H26" s="61">
        <f t="shared" si="1"/>
        <v>22440</v>
      </c>
      <c r="I26" s="157">
        <f t="shared" si="2"/>
        <v>134640</v>
      </c>
      <c r="J26" s="38">
        <v>1</v>
      </c>
      <c r="K26" s="41">
        <v>112200</v>
      </c>
      <c r="L26" s="41">
        <f t="shared" si="11"/>
        <v>112200</v>
      </c>
      <c r="M26" s="41">
        <f t="shared" si="3"/>
        <v>33660</v>
      </c>
      <c r="N26" s="41">
        <f t="shared" si="4"/>
        <v>16830</v>
      </c>
      <c r="O26" s="157">
        <f t="shared" si="5"/>
        <v>61710.00000000001</v>
      </c>
      <c r="P26" s="153">
        <f t="shared" si="6"/>
        <v>100980</v>
      </c>
      <c r="Q26" s="175">
        <f t="shared" si="7"/>
        <v>39270</v>
      </c>
      <c r="R26" s="154">
        <f t="shared" si="8"/>
        <v>196350</v>
      </c>
      <c r="S26" s="155">
        <f t="shared" si="9"/>
        <v>336600</v>
      </c>
      <c r="V26" s="86"/>
    </row>
    <row r="27" spans="1:22" s="196" customFormat="1" ht="12">
      <c r="A27" s="121">
        <f>'Златибор 2018'!A27</f>
        <v>22</v>
      </c>
      <c r="B27" s="93" t="str">
        <f>'Златибор 2018'!B27</f>
        <v>Гарнитура стола са клупама</v>
      </c>
      <c r="C27" s="94" t="str">
        <f>'Златибор 2018'!C27</f>
        <v>ком.</v>
      </c>
      <c r="D27" s="38">
        <v>5</v>
      </c>
      <c r="E27" s="70">
        <v>17000</v>
      </c>
      <c r="F27" s="41">
        <f t="shared" si="10"/>
        <v>85000</v>
      </c>
      <c r="G27" s="41">
        <f t="shared" si="0"/>
        <v>25500</v>
      </c>
      <c r="H27" s="61">
        <f t="shared" si="1"/>
        <v>8500</v>
      </c>
      <c r="I27" s="157">
        <f t="shared" si="2"/>
        <v>51000</v>
      </c>
      <c r="J27" s="38">
        <v>1</v>
      </c>
      <c r="K27" s="41">
        <v>19602</v>
      </c>
      <c r="L27" s="41">
        <f t="shared" si="11"/>
        <v>19602</v>
      </c>
      <c r="M27" s="41">
        <f t="shared" si="3"/>
        <v>5880.599999999999</v>
      </c>
      <c r="N27" s="41">
        <f t="shared" si="4"/>
        <v>2940.2999999999997</v>
      </c>
      <c r="O27" s="157">
        <f t="shared" si="5"/>
        <v>10781.1</v>
      </c>
      <c r="P27" s="153">
        <f t="shared" si="6"/>
        <v>31380.6</v>
      </c>
      <c r="Q27" s="175">
        <f t="shared" si="7"/>
        <v>11440.3</v>
      </c>
      <c r="R27" s="154">
        <f t="shared" si="8"/>
        <v>61781.1</v>
      </c>
      <c r="S27" s="155">
        <f t="shared" si="9"/>
        <v>104602</v>
      </c>
      <c r="T27" s="197"/>
      <c r="V27" s="197"/>
    </row>
    <row r="28" spans="1:22" s="196" customFormat="1" ht="12.75" customHeight="1">
      <c r="A28" s="121">
        <f>'Златибор 2018'!A28</f>
        <v>23</v>
      </c>
      <c r="B28" s="93" t="str">
        <f>'Златибор 2018'!B28</f>
        <v>Израда и постављање корпи за отпатке</v>
      </c>
      <c r="C28" s="94" t="str">
        <f>'Златибор 2018'!C28</f>
        <v>ком.</v>
      </c>
      <c r="D28" s="38">
        <v>5</v>
      </c>
      <c r="E28" s="70">
        <v>9000</v>
      </c>
      <c r="F28" s="41">
        <f t="shared" si="10"/>
        <v>45000</v>
      </c>
      <c r="G28" s="41">
        <f t="shared" si="0"/>
        <v>13500</v>
      </c>
      <c r="H28" s="61">
        <f t="shared" si="1"/>
        <v>4500</v>
      </c>
      <c r="I28" s="157">
        <f t="shared" si="2"/>
        <v>27000</v>
      </c>
      <c r="J28" s="38">
        <v>4</v>
      </c>
      <c r="K28" s="41">
        <v>9000</v>
      </c>
      <c r="L28" s="41">
        <f t="shared" si="11"/>
        <v>36000</v>
      </c>
      <c r="M28" s="41">
        <f t="shared" si="3"/>
        <v>10800</v>
      </c>
      <c r="N28" s="41">
        <f t="shared" si="4"/>
        <v>5400</v>
      </c>
      <c r="O28" s="157">
        <f t="shared" si="5"/>
        <v>19800</v>
      </c>
      <c r="P28" s="153">
        <f t="shared" si="6"/>
        <v>24300</v>
      </c>
      <c r="Q28" s="175">
        <f t="shared" si="7"/>
        <v>9900</v>
      </c>
      <c r="R28" s="154">
        <f t="shared" si="8"/>
        <v>46800</v>
      </c>
      <c r="S28" s="155">
        <f t="shared" si="9"/>
        <v>81000</v>
      </c>
      <c r="V28" s="197"/>
    </row>
    <row r="29" spans="1:22" s="196" customFormat="1" ht="12">
      <c r="A29" s="121">
        <f>'Златибор 2018'!A29</f>
        <v>24</v>
      </c>
      <c r="B29" s="93" t="str">
        <f>'Златибор 2018'!B29</f>
        <v>Израда и постављање ложишта за пикник </v>
      </c>
      <c r="C29" s="94" t="str">
        <f>'Златибор 2018'!C29</f>
        <v>ком.</v>
      </c>
      <c r="D29" s="38">
        <v>5</v>
      </c>
      <c r="E29" s="70">
        <v>12000</v>
      </c>
      <c r="F29" s="41">
        <f t="shared" si="10"/>
        <v>60000</v>
      </c>
      <c r="G29" s="41">
        <f t="shared" si="0"/>
        <v>18000</v>
      </c>
      <c r="H29" s="61">
        <f t="shared" si="1"/>
        <v>6000</v>
      </c>
      <c r="I29" s="157">
        <f t="shared" si="2"/>
        <v>36000</v>
      </c>
      <c r="J29" s="38">
        <v>2</v>
      </c>
      <c r="K29" s="41">
        <v>11800</v>
      </c>
      <c r="L29" s="41">
        <f t="shared" si="11"/>
        <v>23600</v>
      </c>
      <c r="M29" s="41">
        <f t="shared" si="3"/>
        <v>7080</v>
      </c>
      <c r="N29" s="41">
        <f t="shared" si="4"/>
        <v>3540</v>
      </c>
      <c r="O29" s="157">
        <f t="shared" si="5"/>
        <v>12980.000000000002</v>
      </c>
      <c r="P29" s="153">
        <f t="shared" si="6"/>
        <v>25080</v>
      </c>
      <c r="Q29" s="175">
        <f t="shared" si="7"/>
        <v>9540</v>
      </c>
      <c r="R29" s="154">
        <f t="shared" si="8"/>
        <v>48980</v>
      </c>
      <c r="S29" s="155">
        <f t="shared" si="9"/>
        <v>83600</v>
      </c>
      <c r="V29" s="197"/>
    </row>
    <row r="30" spans="1:22" s="196" customFormat="1" ht="12">
      <c r="A30" s="121">
        <f>'Златибор 2018'!A30</f>
        <v>25</v>
      </c>
      <c r="B30" s="93" t="str">
        <f>'Златибор 2018'!B30</f>
        <v>Уређење пешачких стаза</v>
      </c>
      <c r="C30" s="94" t="str">
        <f>'Златибор 2018'!C30</f>
        <v>км</v>
      </c>
      <c r="D30" s="38"/>
      <c r="E30" s="70">
        <v>44000</v>
      </c>
      <c r="F30" s="41">
        <f t="shared" si="10"/>
        <v>0</v>
      </c>
      <c r="G30" s="41">
        <f t="shared" si="0"/>
        <v>0</v>
      </c>
      <c r="H30" s="61">
        <f t="shared" si="1"/>
        <v>0</v>
      </c>
      <c r="I30" s="157">
        <f t="shared" si="2"/>
        <v>0</v>
      </c>
      <c r="J30" s="38">
        <v>5</v>
      </c>
      <c r="K30" s="41">
        <v>96800</v>
      </c>
      <c r="L30" s="41">
        <f t="shared" si="11"/>
        <v>484000</v>
      </c>
      <c r="M30" s="41">
        <f t="shared" si="3"/>
        <v>145200</v>
      </c>
      <c r="N30" s="41">
        <f t="shared" si="4"/>
        <v>72600</v>
      </c>
      <c r="O30" s="157">
        <f t="shared" si="5"/>
        <v>266200</v>
      </c>
      <c r="P30" s="153">
        <f t="shared" si="6"/>
        <v>145200</v>
      </c>
      <c r="Q30" s="175">
        <f t="shared" si="7"/>
        <v>72600</v>
      </c>
      <c r="R30" s="154">
        <f t="shared" si="8"/>
        <v>266200</v>
      </c>
      <c r="S30" s="155">
        <f t="shared" si="9"/>
        <v>484000</v>
      </c>
      <c r="V30" s="197"/>
    </row>
    <row r="31" spans="1:22" s="196" customFormat="1" ht="12">
      <c r="A31" s="121">
        <f>'Златибор 2018'!A31</f>
        <v>26</v>
      </c>
      <c r="B31" s="93" t="str">
        <f>'Златибор 2018'!B31</f>
        <v>Уређење бициклистичких стаза</v>
      </c>
      <c r="C31" s="94" t="str">
        <f>'Златибор 2018'!C31</f>
        <v>км</v>
      </c>
      <c r="D31" s="38"/>
      <c r="E31" s="70">
        <v>44000</v>
      </c>
      <c r="F31" s="41">
        <f t="shared" si="10"/>
        <v>0</v>
      </c>
      <c r="G31" s="41">
        <f t="shared" si="0"/>
        <v>0</v>
      </c>
      <c r="H31" s="61">
        <f t="shared" si="1"/>
        <v>0</v>
      </c>
      <c r="I31" s="157">
        <f t="shared" si="2"/>
        <v>0</v>
      </c>
      <c r="J31" s="38">
        <v>1</v>
      </c>
      <c r="K31" s="41">
        <v>96800</v>
      </c>
      <c r="L31" s="41">
        <f t="shared" si="11"/>
        <v>96800</v>
      </c>
      <c r="M31" s="41">
        <f t="shared" si="3"/>
        <v>29040</v>
      </c>
      <c r="N31" s="41">
        <f t="shared" si="4"/>
        <v>14520</v>
      </c>
      <c r="O31" s="157">
        <f t="shared" si="5"/>
        <v>53240.00000000001</v>
      </c>
      <c r="P31" s="153">
        <f t="shared" si="6"/>
        <v>29040</v>
      </c>
      <c r="Q31" s="175">
        <f t="shared" si="7"/>
        <v>14520</v>
      </c>
      <c r="R31" s="154">
        <f t="shared" si="8"/>
        <v>53240.00000000001</v>
      </c>
      <c r="S31" s="155">
        <f t="shared" si="9"/>
        <v>96800</v>
      </c>
      <c r="V31" s="197"/>
    </row>
    <row r="32" spans="1:22" s="196" customFormat="1" ht="12" customHeight="1">
      <c r="A32" s="121">
        <f>'Златибор 2018'!A32</f>
        <v>27</v>
      </c>
      <c r="B32" s="93" t="str">
        <f>'Златибор 2018'!B32</f>
        <v>Уређење и одржавање путева на подручју ПП</v>
      </c>
      <c r="C32" s="94" t="str">
        <f>'Златибор 2018'!C32</f>
        <v>км</v>
      </c>
      <c r="D32" s="38">
        <v>3</v>
      </c>
      <c r="E32" s="70">
        <v>1000000</v>
      </c>
      <c r="F32" s="41">
        <f t="shared" si="10"/>
        <v>3000000</v>
      </c>
      <c r="G32" s="41">
        <f t="shared" si="0"/>
        <v>900000</v>
      </c>
      <c r="H32" s="61">
        <f t="shared" si="1"/>
        <v>300000</v>
      </c>
      <c r="I32" s="157">
        <f t="shared" si="2"/>
        <v>1800000</v>
      </c>
      <c r="J32" s="38"/>
      <c r="K32" s="41"/>
      <c r="L32" s="41">
        <f t="shared" si="11"/>
        <v>0</v>
      </c>
      <c r="M32" s="41">
        <f t="shared" si="3"/>
        <v>0</v>
      </c>
      <c r="N32" s="41">
        <f t="shared" si="4"/>
        <v>0</v>
      </c>
      <c r="O32" s="157">
        <f t="shared" si="5"/>
        <v>0</v>
      </c>
      <c r="P32" s="153">
        <f t="shared" si="6"/>
        <v>900000</v>
      </c>
      <c r="Q32" s="175">
        <f t="shared" si="7"/>
        <v>300000</v>
      </c>
      <c r="R32" s="154">
        <f t="shared" si="8"/>
        <v>1800000</v>
      </c>
      <c r="S32" s="155">
        <f t="shared" si="9"/>
        <v>3000000</v>
      </c>
      <c r="V32" s="197"/>
    </row>
    <row r="33" spans="1:22" s="196" customFormat="1" ht="12">
      <c r="A33" s="121">
        <f>'Златибор 2018'!A33</f>
        <v>28</v>
      </c>
      <c r="B33" s="93" t="str">
        <f>'Златибор 2018'!B33</f>
        <v>Одржавање чистоће  </v>
      </c>
      <c r="C33" s="94" t="str">
        <f>'Златибор 2018'!C33</f>
        <v>дан</v>
      </c>
      <c r="D33" s="38">
        <v>55</v>
      </c>
      <c r="E33" s="70">
        <v>2200</v>
      </c>
      <c r="F33" s="41">
        <f t="shared" si="10"/>
        <v>121000</v>
      </c>
      <c r="G33" s="41">
        <f t="shared" si="0"/>
        <v>36300</v>
      </c>
      <c r="H33" s="61">
        <f t="shared" si="1"/>
        <v>12100</v>
      </c>
      <c r="I33" s="157">
        <f t="shared" si="2"/>
        <v>72600</v>
      </c>
      <c r="J33" s="38">
        <v>30</v>
      </c>
      <c r="K33" s="41">
        <v>1100</v>
      </c>
      <c r="L33" s="41">
        <f t="shared" si="11"/>
        <v>33000</v>
      </c>
      <c r="M33" s="41">
        <f t="shared" si="3"/>
        <v>9900</v>
      </c>
      <c r="N33" s="41">
        <f t="shared" si="4"/>
        <v>4950</v>
      </c>
      <c r="O33" s="157">
        <f t="shared" si="5"/>
        <v>18150</v>
      </c>
      <c r="P33" s="153">
        <f t="shared" si="6"/>
        <v>46200</v>
      </c>
      <c r="Q33" s="175">
        <f t="shared" si="7"/>
        <v>17050</v>
      </c>
      <c r="R33" s="154">
        <f t="shared" si="8"/>
        <v>90750</v>
      </c>
      <c r="S33" s="155">
        <f t="shared" si="9"/>
        <v>154000</v>
      </c>
      <c r="V33" s="197"/>
    </row>
    <row r="34" spans="1:22" s="196" customFormat="1" ht="12">
      <c r="A34" s="121">
        <f>'Златибор 2018'!A34</f>
        <v>29</v>
      </c>
      <c r="B34" s="93" t="str">
        <f>'Златибор 2018'!B34</f>
        <v>Кошење траве</v>
      </c>
      <c r="C34" s="94" t="str">
        <f>'Златибор 2018'!C34</f>
        <v>ха</v>
      </c>
      <c r="D34" s="38"/>
      <c r="E34" s="70"/>
      <c r="F34" s="41">
        <f t="shared" si="10"/>
        <v>0</v>
      </c>
      <c r="G34" s="41">
        <f t="shared" si="0"/>
        <v>0</v>
      </c>
      <c r="H34" s="61">
        <f t="shared" si="1"/>
        <v>0</v>
      </c>
      <c r="I34" s="157">
        <f t="shared" si="2"/>
        <v>0</v>
      </c>
      <c r="J34" s="38">
        <v>10</v>
      </c>
      <c r="K34" s="41">
        <v>9075</v>
      </c>
      <c r="L34" s="41">
        <f t="shared" si="11"/>
        <v>90750</v>
      </c>
      <c r="M34" s="41">
        <f t="shared" si="3"/>
        <v>27225</v>
      </c>
      <c r="N34" s="41">
        <f t="shared" si="4"/>
        <v>13612.5</v>
      </c>
      <c r="O34" s="157">
        <f t="shared" si="5"/>
        <v>49912.50000000001</v>
      </c>
      <c r="P34" s="153">
        <f t="shared" si="6"/>
        <v>27225</v>
      </c>
      <c r="Q34" s="175">
        <f t="shared" si="7"/>
        <v>13612.5</v>
      </c>
      <c r="R34" s="154">
        <f t="shared" si="8"/>
        <v>49912.50000000001</v>
      </c>
      <c r="S34" s="155">
        <f t="shared" si="9"/>
        <v>90750</v>
      </c>
      <c r="V34" s="197"/>
    </row>
    <row r="35" spans="1:22" s="85" customFormat="1" ht="12" customHeight="1" hidden="1">
      <c r="A35" s="121">
        <f>'Златибор 2018'!A35</f>
        <v>30</v>
      </c>
      <c r="B35" s="93" t="str">
        <f>'Златибор 2018'!B35</f>
        <v>Гајење и заштита шума</v>
      </c>
      <c r="C35" s="94" t="str">
        <f>'Златибор 2018'!C35</f>
        <v>ха</v>
      </c>
      <c r="D35" s="38"/>
      <c r="E35" s="70">
        <v>2400</v>
      </c>
      <c r="F35" s="41">
        <f t="shared" si="10"/>
        <v>0</v>
      </c>
      <c r="G35" s="41">
        <f t="shared" si="0"/>
        <v>0</v>
      </c>
      <c r="H35" s="61">
        <f t="shared" si="1"/>
        <v>0</v>
      </c>
      <c r="I35" s="157">
        <f t="shared" si="2"/>
        <v>0</v>
      </c>
      <c r="J35" s="38"/>
      <c r="K35" s="41"/>
      <c r="L35" s="41">
        <f t="shared" si="11"/>
        <v>0</v>
      </c>
      <c r="M35" s="41">
        <f t="shared" si="3"/>
        <v>0</v>
      </c>
      <c r="N35" s="41">
        <f t="shared" si="4"/>
        <v>0</v>
      </c>
      <c r="O35" s="157">
        <f t="shared" si="5"/>
        <v>0</v>
      </c>
      <c r="P35" s="153">
        <f t="shared" si="6"/>
        <v>0</v>
      </c>
      <c r="Q35" s="175">
        <f t="shared" si="7"/>
        <v>0</v>
      </c>
      <c r="R35" s="154">
        <f t="shared" si="8"/>
        <v>0</v>
      </c>
      <c r="S35" s="155">
        <f t="shared" si="9"/>
        <v>0</v>
      </c>
      <c r="V35" s="86"/>
    </row>
    <row r="36" spans="1:22" s="85" customFormat="1" ht="12" customHeight="1">
      <c r="A36" s="121">
        <f>'Златибор 2018'!A36</f>
        <v>31</v>
      </c>
      <c r="B36" s="93" t="str">
        <f>'Златибор 2018'!B36</f>
        <v>Оглашање, маркенинг, припрема за штампу и сл.</v>
      </c>
      <c r="C36" s="94" t="str">
        <f>'Златибор 2018'!C36</f>
        <v>ком.</v>
      </c>
      <c r="D36" s="38">
        <v>1</v>
      </c>
      <c r="E36" s="70">
        <v>100000</v>
      </c>
      <c r="F36" s="41">
        <f t="shared" si="10"/>
        <v>100000</v>
      </c>
      <c r="G36" s="41">
        <f t="shared" si="0"/>
        <v>30000</v>
      </c>
      <c r="H36" s="61">
        <f t="shared" si="1"/>
        <v>10000</v>
      </c>
      <c r="I36" s="157">
        <f t="shared" si="2"/>
        <v>60000</v>
      </c>
      <c r="J36" s="38"/>
      <c r="K36" s="41"/>
      <c r="L36" s="41">
        <f t="shared" si="11"/>
        <v>0</v>
      </c>
      <c r="M36" s="41">
        <f t="shared" si="3"/>
        <v>0</v>
      </c>
      <c r="N36" s="41">
        <f t="shared" si="4"/>
        <v>0</v>
      </c>
      <c r="O36" s="157">
        <f t="shared" si="5"/>
        <v>0</v>
      </c>
      <c r="P36" s="153">
        <f t="shared" si="6"/>
        <v>30000</v>
      </c>
      <c r="Q36" s="175">
        <f t="shared" si="7"/>
        <v>10000</v>
      </c>
      <c r="R36" s="154">
        <f t="shared" si="8"/>
        <v>60000</v>
      </c>
      <c r="S36" s="155">
        <f t="shared" si="9"/>
        <v>100000</v>
      </c>
      <c r="V36" s="86"/>
    </row>
    <row r="37" spans="1:22" s="95" customFormat="1" ht="12">
      <c r="A37" s="121">
        <f>'Златибор 2018'!A37</f>
        <v>32</v>
      </c>
      <c r="B37" s="93" t="str">
        <f>'Златибор 2018'!B37</f>
        <v>Израда и штампање флајера </v>
      </c>
      <c r="C37" s="94" t="str">
        <f>'Златибор 2018'!C37</f>
        <v>ком.</v>
      </c>
      <c r="D37" s="38">
        <v>600</v>
      </c>
      <c r="E37" s="70">
        <v>11.916659</v>
      </c>
      <c r="F37" s="41">
        <f t="shared" si="10"/>
        <v>7149.9954</v>
      </c>
      <c r="G37" s="41">
        <f t="shared" si="0"/>
        <v>2144.99862</v>
      </c>
      <c r="H37" s="61">
        <f t="shared" si="1"/>
        <v>714.99954</v>
      </c>
      <c r="I37" s="157">
        <f t="shared" si="2"/>
        <v>4289.99724</v>
      </c>
      <c r="J37" s="38">
        <v>500</v>
      </c>
      <c r="K37" s="41">
        <v>18.15</v>
      </c>
      <c r="L37" s="41">
        <f t="shared" si="11"/>
        <v>9075</v>
      </c>
      <c r="M37" s="41">
        <f t="shared" si="3"/>
        <v>2722.5</v>
      </c>
      <c r="N37" s="41">
        <f t="shared" si="4"/>
        <v>1361.25</v>
      </c>
      <c r="O37" s="157">
        <f t="shared" si="5"/>
        <v>4991.25</v>
      </c>
      <c r="P37" s="153">
        <f t="shared" si="6"/>
        <v>4867.49862</v>
      </c>
      <c r="Q37" s="175">
        <f t="shared" si="7"/>
        <v>2076.24954</v>
      </c>
      <c r="R37" s="154">
        <f t="shared" si="8"/>
        <v>9281.24724</v>
      </c>
      <c r="S37" s="155">
        <f t="shared" si="9"/>
        <v>16224.9954</v>
      </c>
      <c r="V37" s="96"/>
    </row>
    <row r="38" spans="1:22" s="85" customFormat="1" ht="12" customHeight="1" hidden="1">
      <c r="A38" s="121">
        <f>'Златибор 2018'!A38</f>
        <v>33</v>
      </c>
      <c r="B38" s="93" t="str">
        <f>'Златибор 2018'!B38</f>
        <v>Израда и штампање публикација</v>
      </c>
      <c r="C38" s="94" t="str">
        <f>'Златибор 2018'!C38</f>
        <v>ком.</v>
      </c>
      <c r="D38" s="38"/>
      <c r="E38" s="70">
        <v>240</v>
      </c>
      <c r="F38" s="41">
        <f t="shared" si="10"/>
        <v>0</v>
      </c>
      <c r="G38" s="41">
        <f t="shared" si="0"/>
        <v>0</v>
      </c>
      <c r="H38" s="61">
        <f t="shared" si="1"/>
        <v>0</v>
      </c>
      <c r="I38" s="157">
        <f t="shared" si="2"/>
        <v>0</v>
      </c>
      <c r="J38" s="38"/>
      <c r="K38" s="41"/>
      <c r="L38" s="41">
        <f t="shared" si="11"/>
        <v>0</v>
      </c>
      <c r="M38" s="41">
        <f t="shared" si="3"/>
        <v>0</v>
      </c>
      <c r="N38" s="41">
        <f t="shared" si="4"/>
        <v>0</v>
      </c>
      <c r="O38" s="157">
        <f t="shared" si="5"/>
        <v>0</v>
      </c>
      <c r="P38" s="153">
        <f t="shared" si="6"/>
        <v>0</v>
      </c>
      <c r="Q38" s="175">
        <f t="shared" si="7"/>
        <v>0</v>
      </c>
      <c r="R38" s="154">
        <f t="shared" si="8"/>
        <v>0</v>
      </c>
      <c r="S38" s="155">
        <f t="shared" si="9"/>
        <v>0</v>
      </c>
      <c r="V38" s="86"/>
    </row>
    <row r="39" spans="1:22" s="85" customFormat="1" ht="12">
      <c r="A39" s="121">
        <f>'Златибор 2018'!A39</f>
        <v>34</v>
      </c>
      <c r="B39" s="93" t="str">
        <f>'Златибор 2018'!B39</f>
        <v>Визит карте</v>
      </c>
      <c r="C39" s="94" t="str">
        <f>'Златибор 2018'!C39</f>
        <v>ком.</v>
      </c>
      <c r="D39" s="38">
        <v>1000</v>
      </c>
      <c r="E39" s="70">
        <v>2.2</v>
      </c>
      <c r="F39" s="41">
        <f t="shared" si="10"/>
        <v>2200</v>
      </c>
      <c r="G39" s="41">
        <f t="shared" si="0"/>
        <v>660</v>
      </c>
      <c r="H39" s="61">
        <f t="shared" si="1"/>
        <v>220</v>
      </c>
      <c r="I39" s="157">
        <f t="shared" si="2"/>
        <v>1320</v>
      </c>
      <c r="J39" s="38"/>
      <c r="K39" s="41"/>
      <c r="L39" s="41">
        <f t="shared" si="11"/>
        <v>0</v>
      </c>
      <c r="M39" s="41">
        <f t="shared" si="3"/>
        <v>0</v>
      </c>
      <c r="N39" s="41">
        <f t="shared" si="4"/>
        <v>0</v>
      </c>
      <c r="O39" s="157">
        <f t="shared" si="5"/>
        <v>0</v>
      </c>
      <c r="P39" s="153">
        <f t="shared" si="6"/>
        <v>660</v>
      </c>
      <c r="Q39" s="175">
        <f t="shared" si="7"/>
        <v>220</v>
      </c>
      <c r="R39" s="154">
        <f t="shared" si="8"/>
        <v>1320</v>
      </c>
      <c r="S39" s="155">
        <f t="shared" si="9"/>
        <v>2200</v>
      </c>
      <c r="V39" s="86"/>
    </row>
    <row r="40" spans="1:22" s="85" customFormat="1" ht="12">
      <c r="A40" s="121">
        <f>'Златибор 2018'!A40</f>
        <v>35</v>
      </c>
      <c r="B40" s="93" t="str">
        <f>'Златибор 2018'!B40</f>
        <v>Израда WEB SITE</v>
      </c>
      <c r="C40" s="94" t="str">
        <f>'Златибор 2018'!C40</f>
        <v>ком.</v>
      </c>
      <c r="D40" s="38">
        <v>1</v>
      </c>
      <c r="E40" s="70">
        <v>150000</v>
      </c>
      <c r="F40" s="41">
        <f t="shared" si="10"/>
        <v>150000</v>
      </c>
      <c r="G40" s="41">
        <f t="shared" si="0"/>
        <v>45000</v>
      </c>
      <c r="H40" s="61">
        <f t="shared" si="1"/>
        <v>15000</v>
      </c>
      <c r="I40" s="157">
        <f t="shared" si="2"/>
        <v>90000</v>
      </c>
      <c r="J40" s="38"/>
      <c r="K40" s="41"/>
      <c r="L40" s="41">
        <f t="shared" si="11"/>
        <v>0</v>
      </c>
      <c r="M40" s="41">
        <f t="shared" si="3"/>
        <v>0</v>
      </c>
      <c r="N40" s="41">
        <f t="shared" si="4"/>
        <v>0</v>
      </c>
      <c r="O40" s="157">
        <f t="shared" si="5"/>
        <v>0</v>
      </c>
      <c r="P40" s="153">
        <f t="shared" si="6"/>
        <v>45000</v>
      </c>
      <c r="Q40" s="175">
        <f t="shared" si="7"/>
        <v>15000</v>
      </c>
      <c r="R40" s="154">
        <f t="shared" si="8"/>
        <v>90000</v>
      </c>
      <c r="S40" s="155">
        <f t="shared" si="9"/>
        <v>150000</v>
      </c>
      <c r="V40" s="86"/>
    </row>
    <row r="41" spans="1:22" s="196" customFormat="1" ht="23.25" customHeight="1">
      <c r="A41" s="121">
        <f>'Златибор 2018'!A41</f>
        <v>36</v>
      </c>
      <c r="B41" s="93" t="str">
        <f>'Златибор 2018'!B41</f>
        <v>Материјали трошкови - гориво, мазиво, одржавање возила (чуварска и стучна служ.)</v>
      </c>
      <c r="C41" s="94" t="str">
        <f>'Златибор 2018'!C41</f>
        <v>ком.</v>
      </c>
      <c r="D41" s="171">
        <v>1</v>
      </c>
      <c r="E41" s="70">
        <v>1420000</v>
      </c>
      <c r="F41" s="70">
        <f t="shared" si="10"/>
        <v>1420000</v>
      </c>
      <c r="G41" s="70">
        <f t="shared" si="0"/>
        <v>426000</v>
      </c>
      <c r="H41" s="225">
        <f t="shared" si="1"/>
        <v>142000</v>
      </c>
      <c r="I41" s="226">
        <f t="shared" si="2"/>
        <v>852000</v>
      </c>
      <c r="J41" s="171">
        <v>1</v>
      </c>
      <c r="K41" s="70">
        <v>150000</v>
      </c>
      <c r="L41" s="70">
        <f t="shared" si="11"/>
        <v>150000</v>
      </c>
      <c r="M41" s="70">
        <f t="shared" si="3"/>
        <v>45000</v>
      </c>
      <c r="N41" s="70">
        <f t="shared" si="4"/>
        <v>22500</v>
      </c>
      <c r="O41" s="226">
        <f t="shared" si="5"/>
        <v>82500</v>
      </c>
      <c r="P41" s="194">
        <f t="shared" si="6"/>
        <v>471000</v>
      </c>
      <c r="Q41" s="195">
        <f t="shared" si="7"/>
        <v>164500</v>
      </c>
      <c r="R41" s="154">
        <f t="shared" si="8"/>
        <v>934500</v>
      </c>
      <c r="S41" s="155">
        <f t="shared" si="9"/>
        <v>1570000</v>
      </c>
      <c r="T41" s="197"/>
      <c r="V41" s="197"/>
    </row>
    <row r="42" spans="1:22" s="196" customFormat="1" ht="12">
      <c r="A42" s="121">
        <f>'Златибор 2018'!A42</f>
        <v>37</v>
      </c>
      <c r="B42" s="93" t="str">
        <f>'Златибор 2018'!B42</f>
        <v>Униформе чувара и руководиоца чуварске службе ЗП  </v>
      </c>
      <c r="C42" s="94" t="str">
        <f>'Златибор 2018'!C42</f>
        <v>ком.</v>
      </c>
      <c r="D42" s="38"/>
      <c r="E42" s="70">
        <v>60802.5</v>
      </c>
      <c r="F42" s="41">
        <f t="shared" si="10"/>
        <v>0</v>
      </c>
      <c r="G42" s="41">
        <f t="shared" si="0"/>
        <v>0</v>
      </c>
      <c r="H42" s="61">
        <f t="shared" si="1"/>
        <v>0</v>
      </c>
      <c r="I42" s="157">
        <f t="shared" si="2"/>
        <v>0</v>
      </c>
      <c r="J42" s="38">
        <v>2</v>
      </c>
      <c r="K42" s="41">
        <v>72600</v>
      </c>
      <c r="L42" s="41">
        <f aca="true" t="shared" si="12" ref="L42:L72">J42*K42</f>
        <v>145200</v>
      </c>
      <c r="M42" s="41">
        <f t="shared" si="3"/>
        <v>43560</v>
      </c>
      <c r="N42" s="41">
        <f t="shared" si="4"/>
        <v>21780</v>
      </c>
      <c r="O42" s="157">
        <f t="shared" si="5"/>
        <v>79860</v>
      </c>
      <c r="P42" s="153">
        <f t="shared" si="6"/>
        <v>43560</v>
      </c>
      <c r="Q42" s="175">
        <f t="shared" si="7"/>
        <v>21780</v>
      </c>
      <c r="R42" s="154">
        <f t="shared" si="8"/>
        <v>79860</v>
      </c>
      <c r="S42" s="155">
        <f t="shared" si="9"/>
        <v>145200</v>
      </c>
      <c r="T42" s="197"/>
      <c r="V42" s="197"/>
    </row>
    <row r="43" spans="1:22" s="196" customFormat="1" ht="12">
      <c r="A43" s="121">
        <f>'Златибор 2018'!A43</f>
        <v>38</v>
      </c>
      <c r="B43" s="93" t="str">
        <f>'Златибор 2018'!B43</f>
        <v>Легитимације чувара ЗП</v>
      </c>
      <c r="C43" s="94" t="str">
        <f>'Златибор 2018'!C43</f>
        <v>ком.</v>
      </c>
      <c r="D43" s="38"/>
      <c r="E43" s="70">
        <v>600.9</v>
      </c>
      <c r="F43" s="41">
        <f t="shared" si="10"/>
        <v>0</v>
      </c>
      <c r="G43" s="41">
        <f t="shared" si="0"/>
        <v>0</v>
      </c>
      <c r="H43" s="61">
        <f t="shared" si="1"/>
        <v>0</v>
      </c>
      <c r="I43" s="157">
        <f t="shared" si="2"/>
        <v>0</v>
      </c>
      <c r="J43" s="38">
        <v>1</v>
      </c>
      <c r="K43" s="41">
        <v>605</v>
      </c>
      <c r="L43" s="41">
        <f t="shared" si="12"/>
        <v>605</v>
      </c>
      <c r="M43" s="41">
        <f t="shared" si="3"/>
        <v>181.5</v>
      </c>
      <c r="N43" s="41">
        <f t="shared" si="4"/>
        <v>90.75</v>
      </c>
      <c r="O43" s="157">
        <f t="shared" si="5"/>
        <v>332.75</v>
      </c>
      <c r="P43" s="153">
        <f t="shared" si="6"/>
        <v>181.5</v>
      </c>
      <c r="Q43" s="175">
        <f t="shared" si="7"/>
        <v>90.75</v>
      </c>
      <c r="R43" s="154">
        <f t="shared" si="8"/>
        <v>332.75</v>
      </c>
      <c r="S43" s="155">
        <f t="shared" si="9"/>
        <v>605</v>
      </c>
      <c r="T43" s="197"/>
      <c r="V43" s="197"/>
    </row>
    <row r="44" spans="1:22" s="196" customFormat="1" ht="12">
      <c r="A44" s="121">
        <f>'Златибор 2018'!A44</f>
        <v>39</v>
      </c>
      <c r="B44" s="93" t="str">
        <f>'Златибор 2018'!B44</f>
        <v>Набавка теренског и путничког возила</v>
      </c>
      <c r="C44" s="94" t="str">
        <f>'Златибор 2018'!C44</f>
        <v>ком.</v>
      </c>
      <c r="D44" s="38">
        <v>3</v>
      </c>
      <c r="E44" s="44">
        <v>1833000</v>
      </c>
      <c r="F44" s="41">
        <f t="shared" si="10"/>
        <v>5499000</v>
      </c>
      <c r="G44" s="41">
        <f t="shared" si="0"/>
        <v>1649700</v>
      </c>
      <c r="H44" s="61">
        <f t="shared" si="1"/>
        <v>549900</v>
      </c>
      <c r="I44" s="157">
        <f t="shared" si="2"/>
        <v>3299400</v>
      </c>
      <c r="J44" s="38"/>
      <c r="K44" s="41"/>
      <c r="L44" s="41">
        <f t="shared" si="12"/>
        <v>0</v>
      </c>
      <c r="M44" s="41">
        <f t="shared" si="3"/>
        <v>0</v>
      </c>
      <c r="N44" s="41">
        <f t="shared" si="4"/>
        <v>0</v>
      </c>
      <c r="O44" s="157">
        <f t="shared" si="5"/>
        <v>0</v>
      </c>
      <c r="P44" s="153">
        <f t="shared" si="6"/>
        <v>1649700</v>
      </c>
      <c r="Q44" s="175">
        <f t="shared" si="7"/>
        <v>549900</v>
      </c>
      <c r="R44" s="154">
        <f t="shared" si="8"/>
        <v>3299400</v>
      </c>
      <c r="S44" s="155">
        <f t="shared" si="9"/>
        <v>5499000</v>
      </c>
      <c r="T44" s="197"/>
      <c r="V44" s="197"/>
    </row>
    <row r="45" spans="1:22" s="85" customFormat="1" ht="12">
      <c r="A45" s="121">
        <f>'Златибор 2018'!A45</f>
        <v>40</v>
      </c>
      <c r="B45" s="93" t="str">
        <f>'Златибор 2018'!B45</f>
        <v>Противпожарна заштита</v>
      </c>
      <c r="C45" s="94" t="str">
        <f>'Златибор 2018'!C45</f>
        <v>ком.</v>
      </c>
      <c r="D45" s="46">
        <v>1</v>
      </c>
      <c r="E45" s="70">
        <v>60000</v>
      </c>
      <c r="F45" s="41">
        <f t="shared" si="10"/>
        <v>60000</v>
      </c>
      <c r="G45" s="41">
        <f t="shared" si="0"/>
        <v>18000</v>
      </c>
      <c r="H45" s="61">
        <f t="shared" si="1"/>
        <v>6000</v>
      </c>
      <c r="I45" s="157">
        <f t="shared" si="2"/>
        <v>36000</v>
      </c>
      <c r="J45" s="38"/>
      <c r="K45" s="41">
        <v>60000</v>
      </c>
      <c r="L45" s="41">
        <f t="shared" si="12"/>
        <v>0</v>
      </c>
      <c r="M45" s="41">
        <f t="shared" si="3"/>
        <v>0</v>
      </c>
      <c r="N45" s="41">
        <f t="shared" si="4"/>
        <v>0</v>
      </c>
      <c r="O45" s="157">
        <f t="shared" si="5"/>
        <v>0</v>
      </c>
      <c r="P45" s="153">
        <f t="shared" si="6"/>
        <v>18000</v>
      </c>
      <c r="Q45" s="175">
        <f t="shared" si="7"/>
        <v>6000</v>
      </c>
      <c r="R45" s="154">
        <f t="shared" si="8"/>
        <v>36000</v>
      </c>
      <c r="S45" s="155">
        <f t="shared" si="9"/>
        <v>60000</v>
      </c>
      <c r="V45" s="86"/>
    </row>
    <row r="46" spans="1:22" s="196" customFormat="1" ht="12">
      <c r="A46" s="121">
        <f>'Златибор 2018'!A46</f>
        <v>41</v>
      </c>
      <c r="B46" s="93" t="str">
        <f>'Златибор 2018'!B46</f>
        <v>Ознаке за забрану ложења ватре</v>
      </c>
      <c r="C46" s="94" t="str">
        <f>'Златибор 2018'!C46</f>
        <v>ком.</v>
      </c>
      <c r="D46" s="46">
        <v>8</v>
      </c>
      <c r="E46" s="70">
        <v>5000</v>
      </c>
      <c r="F46" s="41">
        <f t="shared" si="10"/>
        <v>40000</v>
      </c>
      <c r="G46" s="41">
        <f t="shared" si="0"/>
        <v>12000</v>
      </c>
      <c r="H46" s="61">
        <f t="shared" si="1"/>
        <v>4000</v>
      </c>
      <c r="I46" s="157">
        <f t="shared" si="2"/>
        <v>24000</v>
      </c>
      <c r="J46" s="38">
        <v>3</v>
      </c>
      <c r="K46" s="41">
        <v>12114.4</v>
      </c>
      <c r="L46" s="41">
        <f t="shared" si="12"/>
        <v>36343.2</v>
      </c>
      <c r="M46" s="41">
        <f t="shared" si="3"/>
        <v>10902.96</v>
      </c>
      <c r="N46" s="41">
        <f t="shared" si="4"/>
        <v>5451.48</v>
      </c>
      <c r="O46" s="157">
        <f t="shared" si="5"/>
        <v>19988.76</v>
      </c>
      <c r="P46" s="153">
        <f t="shared" si="6"/>
        <v>22902.96</v>
      </c>
      <c r="Q46" s="175">
        <f t="shared" si="7"/>
        <v>9451.48</v>
      </c>
      <c r="R46" s="154">
        <f t="shared" si="8"/>
        <v>43988.759999999995</v>
      </c>
      <c r="S46" s="155">
        <f t="shared" si="9"/>
        <v>76343.2</v>
      </c>
      <c r="V46" s="197"/>
    </row>
    <row r="47" spans="1:22" s="85" customFormat="1" ht="12.75" customHeight="1">
      <c r="A47" s="121">
        <f>'Златибор 2018'!A47</f>
        <v>42</v>
      </c>
      <c r="B47" s="93" t="str">
        <f>'Златибор 2018'!B47</f>
        <v>Заснивање и одржавање дигиталне базе података</v>
      </c>
      <c r="C47" s="94" t="str">
        <f>'Златибор 2018'!C47</f>
        <v>ком.</v>
      </c>
      <c r="D47" s="46">
        <v>1</v>
      </c>
      <c r="E47" s="70">
        <v>500000</v>
      </c>
      <c r="F47" s="41">
        <f t="shared" si="10"/>
        <v>500000</v>
      </c>
      <c r="G47" s="41">
        <f t="shared" si="0"/>
        <v>150000</v>
      </c>
      <c r="H47" s="61">
        <f t="shared" si="1"/>
        <v>50000</v>
      </c>
      <c r="I47" s="157">
        <f t="shared" si="2"/>
        <v>300000</v>
      </c>
      <c r="J47" s="38"/>
      <c r="K47" s="41"/>
      <c r="L47" s="41">
        <f t="shared" si="12"/>
        <v>0</v>
      </c>
      <c r="M47" s="41">
        <f t="shared" si="3"/>
        <v>0</v>
      </c>
      <c r="N47" s="41">
        <f t="shared" si="4"/>
        <v>0</v>
      </c>
      <c r="O47" s="157">
        <f t="shared" si="5"/>
        <v>0</v>
      </c>
      <c r="P47" s="153">
        <f t="shared" si="6"/>
        <v>150000</v>
      </c>
      <c r="Q47" s="175">
        <f t="shared" si="7"/>
        <v>50000</v>
      </c>
      <c r="R47" s="154">
        <f t="shared" si="8"/>
        <v>300000</v>
      </c>
      <c r="S47" s="155">
        <f t="shared" si="9"/>
        <v>500000</v>
      </c>
      <c r="V47" s="86"/>
    </row>
    <row r="48" spans="1:22" s="196" customFormat="1" ht="12.75" customHeight="1">
      <c r="A48" s="121">
        <f>'Златибор 2018'!A48</f>
        <v>43</v>
      </c>
      <c r="B48" s="93" t="str">
        <f>'Златибор 2018'!B48</f>
        <v>Набавка рачунара</v>
      </c>
      <c r="C48" s="94" t="str">
        <f>'Златибор 2018'!C48</f>
        <v>ком.</v>
      </c>
      <c r="D48" s="46">
        <v>3</v>
      </c>
      <c r="E48" s="70">
        <v>50000</v>
      </c>
      <c r="F48" s="41">
        <f t="shared" si="10"/>
        <v>150000</v>
      </c>
      <c r="G48" s="41">
        <f t="shared" si="0"/>
        <v>45000</v>
      </c>
      <c r="H48" s="61">
        <f t="shared" si="1"/>
        <v>15000</v>
      </c>
      <c r="I48" s="157">
        <f t="shared" si="2"/>
        <v>90000</v>
      </c>
      <c r="J48" s="38"/>
      <c r="K48" s="41"/>
      <c r="L48" s="41">
        <f t="shared" si="12"/>
        <v>0</v>
      </c>
      <c r="M48" s="41">
        <f t="shared" si="3"/>
        <v>0</v>
      </c>
      <c r="N48" s="41">
        <f t="shared" si="4"/>
        <v>0</v>
      </c>
      <c r="O48" s="157">
        <f t="shared" si="5"/>
        <v>0</v>
      </c>
      <c r="P48" s="153">
        <f t="shared" si="6"/>
        <v>45000</v>
      </c>
      <c r="Q48" s="175">
        <f t="shared" si="7"/>
        <v>15000</v>
      </c>
      <c r="R48" s="154">
        <f t="shared" si="8"/>
        <v>90000</v>
      </c>
      <c r="S48" s="155">
        <f t="shared" si="9"/>
        <v>150000</v>
      </c>
      <c r="V48" s="197"/>
    </row>
    <row r="49" spans="1:22" s="85" customFormat="1" ht="12" customHeight="1" hidden="1">
      <c r="A49" s="121">
        <f>'Златибор 2018'!A49</f>
        <v>44</v>
      </c>
      <c r="B49" s="93" t="str">
        <f>'Златибор 2018'!B49</f>
        <v>Израда програма и пројеката</v>
      </c>
      <c r="C49" s="94" t="str">
        <f>'Златибор 2018'!C49</f>
        <v>ком.</v>
      </c>
      <c r="D49" s="46"/>
      <c r="E49" s="70">
        <v>50000</v>
      </c>
      <c r="F49" s="41">
        <f t="shared" si="10"/>
        <v>0</v>
      </c>
      <c r="G49" s="41">
        <f t="shared" si="0"/>
        <v>0</v>
      </c>
      <c r="H49" s="61">
        <f t="shared" si="1"/>
        <v>0</v>
      </c>
      <c r="I49" s="157">
        <f t="shared" si="2"/>
        <v>0</v>
      </c>
      <c r="J49" s="38"/>
      <c r="K49" s="41"/>
      <c r="L49" s="41">
        <f t="shared" si="12"/>
        <v>0</v>
      </c>
      <c r="M49" s="41">
        <f t="shared" si="3"/>
        <v>0</v>
      </c>
      <c r="N49" s="41">
        <f t="shared" si="4"/>
        <v>0</v>
      </c>
      <c r="O49" s="157">
        <f t="shared" si="5"/>
        <v>0</v>
      </c>
      <c r="P49" s="153">
        <f t="shared" si="6"/>
        <v>0</v>
      </c>
      <c r="Q49" s="175">
        <f t="shared" si="7"/>
        <v>0</v>
      </c>
      <c r="R49" s="154">
        <f t="shared" si="8"/>
        <v>0</v>
      </c>
      <c r="S49" s="155">
        <f t="shared" si="9"/>
        <v>0</v>
      </c>
      <c r="V49" s="86"/>
    </row>
    <row r="50" spans="1:22" s="85" customFormat="1" ht="12">
      <c r="A50" s="121">
        <f>'Златибор 2018'!A50</f>
        <v>45</v>
      </c>
      <c r="B50" s="93" t="str">
        <f>'Златибор 2018'!B50</f>
        <v>Израда стратешких процена утицаја</v>
      </c>
      <c r="C50" s="94" t="str">
        <f>'Златибор 2018'!C50</f>
        <v>ком.</v>
      </c>
      <c r="D50" s="46">
        <v>1</v>
      </c>
      <c r="E50" s="70">
        <v>50000</v>
      </c>
      <c r="F50" s="41">
        <f t="shared" si="10"/>
        <v>50000</v>
      </c>
      <c r="G50" s="41">
        <f t="shared" si="0"/>
        <v>15000</v>
      </c>
      <c r="H50" s="61">
        <f t="shared" si="1"/>
        <v>5000</v>
      </c>
      <c r="I50" s="157">
        <f t="shared" si="2"/>
        <v>30000</v>
      </c>
      <c r="J50" s="38"/>
      <c r="K50" s="41"/>
      <c r="L50" s="41">
        <f t="shared" si="12"/>
        <v>0</v>
      </c>
      <c r="M50" s="41">
        <f t="shared" si="3"/>
        <v>0</v>
      </c>
      <c r="N50" s="41">
        <f t="shared" si="4"/>
        <v>0</v>
      </c>
      <c r="O50" s="157">
        <f t="shared" si="5"/>
        <v>0</v>
      </c>
      <c r="P50" s="153">
        <f t="shared" si="6"/>
        <v>15000</v>
      </c>
      <c r="Q50" s="175">
        <f t="shared" si="7"/>
        <v>5000</v>
      </c>
      <c r="R50" s="154">
        <f t="shared" si="8"/>
        <v>30000</v>
      </c>
      <c r="S50" s="155">
        <f t="shared" si="9"/>
        <v>50000</v>
      </c>
      <c r="V50" s="86"/>
    </row>
    <row r="51" spans="1:22" s="85" customFormat="1" ht="12" customHeight="1" hidden="1">
      <c r="A51" s="121">
        <f>'Златибор 2018'!A51</f>
        <v>46</v>
      </c>
      <c r="B51" s="93" t="str">
        <f>'Златибор 2018'!B51</f>
        <v>Израда процена утицаја</v>
      </c>
      <c r="C51" s="94" t="str">
        <f>'Златибор 2018'!C51</f>
        <v>ком.</v>
      </c>
      <c r="D51" s="46"/>
      <c r="E51" s="70">
        <v>50000</v>
      </c>
      <c r="F51" s="41">
        <f t="shared" si="10"/>
        <v>0</v>
      </c>
      <c r="G51" s="41">
        <f t="shared" si="0"/>
        <v>0</v>
      </c>
      <c r="H51" s="61">
        <f t="shared" si="1"/>
        <v>0</v>
      </c>
      <c r="I51" s="157">
        <f t="shared" si="2"/>
        <v>0</v>
      </c>
      <c r="J51" s="38"/>
      <c r="K51" s="41"/>
      <c r="L51" s="41">
        <f t="shared" si="12"/>
        <v>0</v>
      </c>
      <c r="M51" s="41">
        <f t="shared" si="3"/>
        <v>0</v>
      </c>
      <c r="N51" s="41">
        <f t="shared" si="4"/>
        <v>0</v>
      </c>
      <c r="O51" s="157">
        <f t="shared" si="5"/>
        <v>0</v>
      </c>
      <c r="P51" s="153">
        <f t="shared" si="6"/>
        <v>0</v>
      </c>
      <c r="Q51" s="175">
        <f t="shared" si="7"/>
        <v>0</v>
      </c>
      <c r="R51" s="154">
        <f t="shared" si="8"/>
        <v>0</v>
      </c>
      <c r="S51" s="155">
        <f t="shared" si="9"/>
        <v>0</v>
      </c>
      <c r="V51" s="86"/>
    </row>
    <row r="52" spans="1:22" s="85" customFormat="1" ht="12" customHeight="1" hidden="1">
      <c r="A52" s="121">
        <f>'Златибор 2018'!A52</f>
        <v>47</v>
      </c>
      <c r="B52" s="93" t="str">
        <f>'Златибор 2018'!B52</f>
        <v>Реконструкција шумских кућа</v>
      </c>
      <c r="C52" s="94" t="str">
        <f>'Златибор 2018'!C52</f>
        <v>ком.</v>
      </c>
      <c r="D52" s="46"/>
      <c r="E52" s="70">
        <v>400000</v>
      </c>
      <c r="F52" s="41">
        <f t="shared" si="10"/>
        <v>0</v>
      </c>
      <c r="G52" s="41">
        <f t="shared" si="0"/>
        <v>0</v>
      </c>
      <c r="H52" s="61">
        <f t="shared" si="1"/>
        <v>0</v>
      </c>
      <c r="I52" s="157">
        <f t="shared" si="2"/>
        <v>0</v>
      </c>
      <c r="J52" s="38"/>
      <c r="K52" s="41"/>
      <c r="L52" s="41">
        <f t="shared" si="12"/>
        <v>0</v>
      </c>
      <c r="M52" s="41">
        <f t="shared" si="3"/>
        <v>0</v>
      </c>
      <c r="N52" s="41">
        <f t="shared" si="4"/>
        <v>0</v>
      </c>
      <c r="O52" s="157">
        <f t="shared" si="5"/>
        <v>0</v>
      </c>
      <c r="P52" s="153">
        <f t="shared" si="6"/>
        <v>0</v>
      </c>
      <c r="Q52" s="175">
        <f t="shared" si="7"/>
        <v>0</v>
      </c>
      <c r="R52" s="154">
        <f t="shared" si="8"/>
        <v>0</v>
      </c>
      <c r="S52" s="155">
        <f t="shared" si="9"/>
        <v>0</v>
      </c>
      <c r="V52" s="86"/>
    </row>
    <row r="53" spans="1:22" s="196" customFormat="1" ht="12">
      <c r="A53" s="121">
        <f>'Златибор 2018'!A53</f>
        <v>48</v>
      </c>
      <c r="B53" s="93" t="str">
        <f>'Златибор 2018'!B53</f>
        <v>Материјално техничко опремање</v>
      </c>
      <c r="C53" s="94" t="str">
        <f>'Златибор 2018'!C53</f>
        <v>ком.</v>
      </c>
      <c r="D53" s="46"/>
      <c r="E53" s="70"/>
      <c r="F53" s="41">
        <f t="shared" si="10"/>
        <v>0</v>
      </c>
      <c r="G53" s="41">
        <f t="shared" si="0"/>
        <v>0</v>
      </c>
      <c r="H53" s="61">
        <f t="shared" si="1"/>
        <v>0</v>
      </c>
      <c r="I53" s="157">
        <f t="shared" si="2"/>
        <v>0</v>
      </c>
      <c r="J53" s="38">
        <v>1</v>
      </c>
      <c r="K53" s="41">
        <v>150000</v>
      </c>
      <c r="L53" s="41">
        <f t="shared" si="12"/>
        <v>150000</v>
      </c>
      <c r="M53" s="41">
        <f t="shared" si="3"/>
        <v>45000</v>
      </c>
      <c r="N53" s="41">
        <f t="shared" si="4"/>
        <v>22500</v>
      </c>
      <c r="O53" s="157">
        <f t="shared" si="5"/>
        <v>82500</v>
      </c>
      <c r="P53" s="153">
        <f t="shared" si="6"/>
        <v>45000</v>
      </c>
      <c r="Q53" s="175">
        <f t="shared" si="7"/>
        <v>22500</v>
      </c>
      <c r="R53" s="154">
        <f t="shared" si="8"/>
        <v>82500</v>
      </c>
      <c r="S53" s="155">
        <f t="shared" si="9"/>
        <v>150000</v>
      </c>
      <c r="V53" s="197"/>
    </row>
    <row r="54" spans="1:22" s="85" customFormat="1" ht="12" customHeight="1" hidden="1">
      <c r="A54" s="121">
        <f>'Златибор 2018'!A54</f>
        <v>49</v>
      </c>
      <c r="B54" s="93" t="str">
        <f>'Златибор 2018'!B54</f>
        <v>Изградња улазних станица у ЗП</v>
      </c>
      <c r="C54" s="94" t="str">
        <f>'Златибор 2018'!C54</f>
        <v>ком.</v>
      </c>
      <c r="D54" s="46"/>
      <c r="E54" s="70">
        <v>220000</v>
      </c>
      <c r="F54" s="41">
        <f t="shared" si="10"/>
        <v>0</v>
      </c>
      <c r="G54" s="41">
        <f t="shared" si="0"/>
        <v>0</v>
      </c>
      <c r="H54" s="61">
        <f t="shared" si="1"/>
        <v>0</v>
      </c>
      <c r="I54" s="157">
        <f t="shared" si="2"/>
        <v>0</v>
      </c>
      <c r="J54" s="38"/>
      <c r="K54" s="41"/>
      <c r="L54" s="41">
        <f t="shared" si="12"/>
        <v>0</v>
      </c>
      <c r="M54" s="41">
        <f t="shared" si="3"/>
        <v>0</v>
      </c>
      <c r="N54" s="41">
        <f t="shared" si="4"/>
        <v>0</v>
      </c>
      <c r="O54" s="157">
        <f t="shared" si="5"/>
        <v>0</v>
      </c>
      <c r="P54" s="153">
        <f t="shared" si="6"/>
        <v>0</v>
      </c>
      <c r="Q54" s="175">
        <f t="shared" si="7"/>
        <v>0</v>
      </c>
      <c r="R54" s="154">
        <f t="shared" si="8"/>
        <v>0</v>
      </c>
      <c r="S54" s="155">
        <f t="shared" si="9"/>
        <v>0</v>
      </c>
      <c r="V54" s="86"/>
    </row>
    <row r="55" spans="1:22" s="196" customFormat="1" ht="12">
      <c r="A55" s="121">
        <f>'Златибор 2018'!A55</f>
        <v>50</v>
      </c>
      <c r="B55" s="93" t="str">
        <f>'Златибор 2018'!B55</f>
        <v>Mониторинг</v>
      </c>
      <c r="C55" s="94" t="str">
        <f>'Златибор 2018'!C55</f>
        <v>ком.</v>
      </c>
      <c r="D55" s="46">
        <v>1</v>
      </c>
      <c r="E55" s="70">
        <v>1000000</v>
      </c>
      <c r="F55" s="41">
        <f t="shared" si="10"/>
        <v>1000000</v>
      </c>
      <c r="G55" s="41">
        <f t="shared" si="0"/>
        <v>300000</v>
      </c>
      <c r="H55" s="61">
        <f t="shared" si="1"/>
        <v>100000</v>
      </c>
      <c r="I55" s="157">
        <f t="shared" si="2"/>
        <v>600000</v>
      </c>
      <c r="J55" s="38"/>
      <c r="K55" s="41"/>
      <c r="L55" s="41">
        <f t="shared" si="12"/>
        <v>0</v>
      </c>
      <c r="M55" s="41">
        <f t="shared" si="3"/>
        <v>0</v>
      </c>
      <c r="N55" s="41">
        <f t="shared" si="4"/>
        <v>0</v>
      </c>
      <c r="O55" s="157">
        <f t="shared" si="5"/>
        <v>0</v>
      </c>
      <c r="P55" s="153">
        <f t="shared" si="6"/>
        <v>300000</v>
      </c>
      <c r="Q55" s="175">
        <f t="shared" si="7"/>
        <v>100000</v>
      </c>
      <c r="R55" s="154">
        <f t="shared" si="8"/>
        <v>600000</v>
      </c>
      <c r="S55" s="155">
        <f t="shared" si="9"/>
        <v>1000000</v>
      </c>
      <c r="V55" s="197"/>
    </row>
    <row r="56" spans="1:22" s="85" customFormat="1" ht="12" customHeight="1" hidden="1">
      <c r="A56" s="121">
        <f>'Златибор 2018'!A56</f>
        <v>51</v>
      </c>
      <c r="B56" s="93" t="str">
        <f>'Златибор 2018'!B56</f>
        <v>Изградња и опремање визиторског центра</v>
      </c>
      <c r="C56" s="94" t="str">
        <f>'Златибор 2018'!C56</f>
        <v>ком.</v>
      </c>
      <c r="D56" s="46"/>
      <c r="E56" s="10">
        <v>200000000</v>
      </c>
      <c r="F56" s="41">
        <f t="shared" si="10"/>
        <v>0</v>
      </c>
      <c r="G56" s="41">
        <f t="shared" si="0"/>
        <v>0</v>
      </c>
      <c r="H56" s="61">
        <f t="shared" si="1"/>
        <v>0</v>
      </c>
      <c r="I56" s="157">
        <f t="shared" si="2"/>
        <v>0</v>
      </c>
      <c r="J56" s="38"/>
      <c r="K56" s="41"/>
      <c r="L56" s="41">
        <f t="shared" si="12"/>
        <v>0</v>
      </c>
      <c r="M56" s="41">
        <f t="shared" si="3"/>
        <v>0</v>
      </c>
      <c r="N56" s="41">
        <f t="shared" si="4"/>
        <v>0</v>
      </c>
      <c r="O56" s="157">
        <f t="shared" si="5"/>
        <v>0</v>
      </c>
      <c r="P56" s="153">
        <f t="shared" si="6"/>
        <v>0</v>
      </c>
      <c r="Q56" s="175">
        <f t="shared" si="7"/>
        <v>0</v>
      </c>
      <c r="R56" s="154">
        <f t="shared" si="8"/>
        <v>0</v>
      </c>
      <c r="S56" s="155">
        <f t="shared" si="9"/>
        <v>0</v>
      </c>
      <c r="V56" s="86"/>
    </row>
    <row r="57" spans="1:22" s="85" customFormat="1" ht="12" customHeight="1" hidden="1">
      <c r="A57" s="121">
        <f>'Златибор 2018'!A57</f>
        <v>52</v>
      </c>
      <c r="B57" s="93" t="str">
        <f>'Златибор 2018'!B57</f>
        <v>Израда пројектне документације за визиторски центар</v>
      </c>
      <c r="C57" s="94" t="str">
        <f>'Златибор 2018'!C57</f>
        <v>ком.</v>
      </c>
      <c r="D57" s="46"/>
      <c r="E57" s="10">
        <v>12000000</v>
      </c>
      <c r="F57" s="41">
        <f t="shared" si="10"/>
        <v>0</v>
      </c>
      <c r="G57" s="41">
        <f t="shared" si="0"/>
        <v>0</v>
      </c>
      <c r="H57" s="61">
        <f t="shared" si="1"/>
        <v>0</v>
      </c>
      <c r="I57" s="157">
        <f t="shared" si="2"/>
        <v>0</v>
      </c>
      <c r="J57" s="38"/>
      <c r="K57" s="41"/>
      <c r="L57" s="41">
        <f t="shared" si="12"/>
        <v>0</v>
      </c>
      <c r="M57" s="41">
        <f t="shared" si="3"/>
        <v>0</v>
      </c>
      <c r="N57" s="41">
        <f t="shared" si="4"/>
        <v>0</v>
      </c>
      <c r="O57" s="157">
        <f t="shared" si="5"/>
        <v>0</v>
      </c>
      <c r="P57" s="153">
        <f t="shared" si="6"/>
        <v>0</v>
      </c>
      <c r="Q57" s="175">
        <f t="shared" si="7"/>
        <v>0</v>
      </c>
      <c r="R57" s="154">
        <f t="shared" si="8"/>
        <v>0</v>
      </c>
      <c r="S57" s="155">
        <f t="shared" si="9"/>
        <v>0</v>
      </c>
      <c r="V57" s="86"/>
    </row>
    <row r="58" spans="1:22" s="85" customFormat="1" ht="12" customHeight="1" hidden="1">
      <c r="A58" s="121">
        <f>'Златибор 2018'!A58</f>
        <v>53</v>
      </c>
      <c r="B58" s="93" t="str">
        <f>'Златибор 2018'!B58</f>
        <v>Изградња и опремање планинарског дома</v>
      </c>
      <c r="C58" s="94" t="str">
        <f>'Златибор 2018'!C58</f>
        <v>ком.</v>
      </c>
      <c r="D58" s="46"/>
      <c r="E58" s="10">
        <v>40000000</v>
      </c>
      <c r="F58" s="41">
        <f t="shared" si="10"/>
        <v>0</v>
      </c>
      <c r="G58" s="41">
        <f t="shared" si="0"/>
        <v>0</v>
      </c>
      <c r="H58" s="61">
        <f t="shared" si="1"/>
        <v>0</v>
      </c>
      <c r="I58" s="157">
        <f t="shared" si="2"/>
        <v>0</v>
      </c>
      <c r="J58" s="38"/>
      <c r="K58" s="41"/>
      <c r="L58" s="41">
        <f t="shared" si="12"/>
        <v>0</v>
      </c>
      <c r="M58" s="41">
        <f t="shared" si="3"/>
        <v>0</v>
      </c>
      <c r="N58" s="41">
        <f t="shared" si="4"/>
        <v>0</v>
      </c>
      <c r="O58" s="157">
        <f t="shared" si="5"/>
        <v>0</v>
      </c>
      <c r="P58" s="153">
        <f t="shared" si="6"/>
        <v>0</v>
      </c>
      <c r="Q58" s="175">
        <f t="shared" si="7"/>
        <v>0</v>
      </c>
      <c r="R58" s="154">
        <f t="shared" si="8"/>
        <v>0</v>
      </c>
      <c r="S58" s="155">
        <f t="shared" si="9"/>
        <v>0</v>
      </c>
      <c r="V58" s="86"/>
    </row>
    <row r="59" spans="1:22" s="85" customFormat="1" ht="12" customHeight="1" hidden="1">
      <c r="A59" s="121">
        <f>'Златибор 2018'!A59</f>
        <v>54</v>
      </c>
      <c r="B59" s="93" t="str">
        <f>'Златибор 2018'!B59</f>
        <v>Израд пројектне документације за планинарски дом</v>
      </c>
      <c r="C59" s="94" t="str">
        <f>'Златибор 2018'!C59</f>
        <v>ком.</v>
      </c>
      <c r="D59" s="46"/>
      <c r="E59" s="10">
        <v>1500000</v>
      </c>
      <c r="F59" s="41">
        <f t="shared" si="10"/>
        <v>0</v>
      </c>
      <c r="G59" s="41">
        <f t="shared" si="0"/>
        <v>0</v>
      </c>
      <c r="H59" s="61">
        <f t="shared" si="1"/>
        <v>0</v>
      </c>
      <c r="I59" s="157">
        <f t="shared" si="2"/>
        <v>0</v>
      </c>
      <c r="J59" s="38"/>
      <c r="K59" s="41"/>
      <c r="L59" s="41">
        <f t="shared" si="12"/>
        <v>0</v>
      </c>
      <c r="M59" s="41">
        <f t="shared" si="3"/>
        <v>0</v>
      </c>
      <c r="N59" s="41">
        <f t="shared" si="4"/>
        <v>0</v>
      </c>
      <c r="O59" s="157">
        <f t="shared" si="5"/>
        <v>0</v>
      </c>
      <c r="P59" s="153">
        <f t="shared" si="6"/>
        <v>0</v>
      </c>
      <c r="Q59" s="175">
        <f t="shared" si="7"/>
        <v>0</v>
      </c>
      <c r="R59" s="154">
        <f t="shared" si="8"/>
        <v>0</v>
      </c>
      <c r="S59" s="155">
        <f t="shared" si="9"/>
        <v>0</v>
      </c>
      <c r="V59" s="86"/>
    </row>
    <row r="60" spans="1:22" s="85" customFormat="1" ht="12" customHeight="1" hidden="1">
      <c r="A60" s="121">
        <f>'Златибор 2018'!A60</f>
        <v>55</v>
      </c>
      <c r="B60" s="93" t="str">
        <f>'Златибор 2018'!B60</f>
        <v>Реконструкција и опремање ловачке куће и едукативног центра</v>
      </c>
      <c r="C60" s="94" t="str">
        <f>'Златибор 2018'!C60</f>
        <v>ком.</v>
      </c>
      <c r="D60" s="46"/>
      <c r="E60" s="10">
        <v>20000000</v>
      </c>
      <c r="F60" s="41">
        <f t="shared" si="10"/>
        <v>0</v>
      </c>
      <c r="G60" s="41">
        <f t="shared" si="0"/>
        <v>0</v>
      </c>
      <c r="H60" s="61">
        <f t="shared" si="1"/>
        <v>0</v>
      </c>
      <c r="I60" s="157">
        <f t="shared" si="2"/>
        <v>0</v>
      </c>
      <c r="J60" s="38"/>
      <c r="K60" s="41"/>
      <c r="L60" s="41">
        <f t="shared" si="12"/>
        <v>0</v>
      </c>
      <c r="M60" s="41">
        <f t="shared" si="3"/>
        <v>0</v>
      </c>
      <c r="N60" s="41">
        <f t="shared" si="4"/>
        <v>0</v>
      </c>
      <c r="O60" s="157">
        <f t="shared" si="5"/>
        <v>0</v>
      </c>
      <c r="P60" s="153">
        <f t="shared" si="6"/>
        <v>0</v>
      </c>
      <c r="Q60" s="175">
        <f t="shared" si="7"/>
        <v>0</v>
      </c>
      <c r="R60" s="154">
        <f t="shared" si="8"/>
        <v>0</v>
      </c>
      <c r="S60" s="155">
        <f t="shared" si="9"/>
        <v>0</v>
      </c>
      <c r="V60" s="86"/>
    </row>
    <row r="61" spans="1:22" s="85" customFormat="1" ht="12" customHeight="1" hidden="1">
      <c r="A61" s="121">
        <f>'Златибор 2018'!A61</f>
        <v>56</v>
      </c>
      <c r="B61" s="93" t="str">
        <f>'Златибор 2018'!B61</f>
        <v>Израда пројектне документације за ловачку кућу и едукативни центар</v>
      </c>
      <c r="C61" s="94" t="str">
        <f>'Златибор 2018'!C61</f>
        <v>ком.</v>
      </c>
      <c r="D61" s="46"/>
      <c r="E61" s="10">
        <v>700000</v>
      </c>
      <c r="F61" s="41">
        <f t="shared" si="10"/>
        <v>0</v>
      </c>
      <c r="G61" s="41">
        <f t="shared" si="0"/>
        <v>0</v>
      </c>
      <c r="H61" s="61">
        <f t="shared" si="1"/>
        <v>0</v>
      </c>
      <c r="I61" s="157">
        <f t="shared" si="2"/>
        <v>0</v>
      </c>
      <c r="J61" s="38"/>
      <c r="K61" s="41"/>
      <c r="L61" s="41">
        <f t="shared" si="12"/>
        <v>0</v>
      </c>
      <c r="M61" s="41">
        <f t="shared" si="3"/>
        <v>0</v>
      </c>
      <c r="N61" s="41">
        <f t="shared" si="4"/>
        <v>0</v>
      </c>
      <c r="O61" s="157">
        <f t="shared" si="5"/>
        <v>0</v>
      </c>
      <c r="P61" s="153">
        <f t="shared" si="6"/>
        <v>0</v>
      </c>
      <c r="Q61" s="175">
        <f t="shared" si="7"/>
        <v>0</v>
      </c>
      <c r="R61" s="154">
        <f t="shared" si="8"/>
        <v>0</v>
      </c>
      <c r="S61" s="155">
        <f t="shared" si="9"/>
        <v>0</v>
      </c>
      <c r="V61" s="86"/>
    </row>
    <row r="62" spans="1:22" s="85" customFormat="1" ht="12" customHeight="1" hidden="1">
      <c r="A62" s="121">
        <f>'Златибор 2018'!A62</f>
        <v>57</v>
      </c>
      <c r="B62" s="93" t="str">
        <f>'Златибор 2018'!B62</f>
        <v>Набавка булдозера</v>
      </c>
      <c r="C62" s="94" t="str">
        <f>'Златибор 2018'!C62</f>
        <v>ком.</v>
      </c>
      <c r="D62" s="46"/>
      <c r="E62" s="10">
        <f>140000*118</f>
        <v>16520000</v>
      </c>
      <c r="F62" s="41">
        <f t="shared" si="10"/>
        <v>0</v>
      </c>
      <c r="G62" s="41">
        <f t="shared" si="0"/>
        <v>0</v>
      </c>
      <c r="H62" s="61">
        <f t="shared" si="1"/>
        <v>0</v>
      </c>
      <c r="I62" s="157">
        <f t="shared" si="2"/>
        <v>0</v>
      </c>
      <c r="J62" s="38"/>
      <c r="K62" s="41"/>
      <c r="L62" s="41">
        <f t="shared" si="12"/>
        <v>0</v>
      </c>
      <c r="M62" s="41">
        <f t="shared" si="3"/>
        <v>0</v>
      </c>
      <c r="N62" s="41">
        <f t="shared" si="4"/>
        <v>0</v>
      </c>
      <c r="O62" s="157">
        <f t="shared" si="5"/>
        <v>0</v>
      </c>
      <c r="P62" s="153">
        <f t="shared" si="6"/>
        <v>0</v>
      </c>
      <c r="Q62" s="175">
        <f t="shared" si="7"/>
        <v>0</v>
      </c>
      <c r="R62" s="154">
        <f t="shared" si="8"/>
        <v>0</v>
      </c>
      <c r="S62" s="155">
        <f t="shared" si="9"/>
        <v>0</v>
      </c>
      <c r="V62" s="86"/>
    </row>
    <row r="63" spans="1:22" s="85" customFormat="1" ht="12" customHeight="1" hidden="1">
      <c r="A63" s="121">
        <f>'Златибор 2018'!A63</f>
        <v>58</v>
      </c>
      <c r="B63" s="93" t="str">
        <f>'Златибор 2018'!B63</f>
        <v>Набавка грејдера</v>
      </c>
      <c r="C63" s="94" t="str">
        <f>'Златибор 2018'!C63</f>
        <v>ком.</v>
      </c>
      <c r="D63" s="46"/>
      <c r="E63" s="10">
        <f>150000*118</f>
        <v>17700000</v>
      </c>
      <c r="F63" s="41">
        <f t="shared" si="10"/>
        <v>0</v>
      </c>
      <c r="G63" s="41">
        <f t="shared" si="0"/>
        <v>0</v>
      </c>
      <c r="H63" s="61">
        <f t="shared" si="1"/>
        <v>0</v>
      </c>
      <c r="I63" s="157">
        <f t="shared" si="2"/>
        <v>0</v>
      </c>
      <c r="J63" s="38"/>
      <c r="K63" s="41"/>
      <c r="L63" s="41">
        <f t="shared" si="12"/>
        <v>0</v>
      </c>
      <c r="M63" s="41">
        <f t="shared" si="3"/>
        <v>0</v>
      </c>
      <c r="N63" s="41">
        <f t="shared" si="4"/>
        <v>0</v>
      </c>
      <c r="O63" s="157">
        <f t="shared" si="5"/>
        <v>0</v>
      </c>
      <c r="P63" s="153">
        <f t="shared" si="6"/>
        <v>0</v>
      </c>
      <c r="Q63" s="175">
        <f t="shared" si="7"/>
        <v>0</v>
      </c>
      <c r="R63" s="154">
        <f t="shared" si="8"/>
        <v>0</v>
      </c>
      <c r="S63" s="155">
        <f t="shared" si="9"/>
        <v>0</v>
      </c>
      <c r="V63" s="86"/>
    </row>
    <row r="64" spans="1:22" s="196" customFormat="1" ht="12" customHeight="1">
      <c r="A64" s="121">
        <f>'Златибор 2018'!A64</f>
        <v>59</v>
      </c>
      <c r="B64" s="93" t="str">
        <f>'Златибор 2018'!B64</f>
        <v>Набавка скипа</v>
      </c>
      <c r="C64" s="94" t="str">
        <f>'Златибор 2018'!C64</f>
        <v>ком.</v>
      </c>
      <c r="D64" s="46">
        <v>1</v>
      </c>
      <c r="E64" s="10">
        <f>84000*118</f>
        <v>9912000</v>
      </c>
      <c r="F64" s="41">
        <f t="shared" si="10"/>
        <v>9912000</v>
      </c>
      <c r="G64" s="41">
        <f>F64*0</f>
        <v>0</v>
      </c>
      <c r="H64" s="61">
        <f>F64*0</f>
        <v>0</v>
      </c>
      <c r="I64" s="157">
        <f>F64*1</f>
        <v>9912000</v>
      </c>
      <c r="J64" s="38"/>
      <c r="K64" s="41"/>
      <c r="L64" s="41">
        <f t="shared" si="12"/>
        <v>0</v>
      </c>
      <c r="M64" s="41">
        <f t="shared" si="3"/>
        <v>0</v>
      </c>
      <c r="N64" s="41">
        <f t="shared" si="4"/>
        <v>0</v>
      </c>
      <c r="O64" s="157">
        <f t="shared" si="5"/>
        <v>0</v>
      </c>
      <c r="P64" s="153">
        <f t="shared" si="6"/>
        <v>0</v>
      </c>
      <c r="Q64" s="175">
        <f t="shared" si="7"/>
        <v>0</v>
      </c>
      <c r="R64" s="154">
        <f t="shared" si="8"/>
        <v>9912000</v>
      </c>
      <c r="S64" s="155">
        <f t="shared" si="9"/>
        <v>9912000</v>
      </c>
      <c r="V64" s="197"/>
    </row>
    <row r="65" spans="1:22" s="85" customFormat="1" ht="12" customHeight="1" hidden="1">
      <c r="A65" s="121">
        <f>'Златибор 2018'!A65</f>
        <v>60</v>
      </c>
      <c r="B65" s="93" t="str">
        <f>'Златибор 2018'!B65</f>
        <v>Набавка камиона кипер</v>
      </c>
      <c r="C65" s="94" t="str">
        <f>'Златибор 2018'!C65</f>
        <v>ком.</v>
      </c>
      <c r="D65" s="46"/>
      <c r="E65" s="10">
        <f>90000*118</f>
        <v>10620000</v>
      </c>
      <c r="F65" s="41">
        <f t="shared" si="10"/>
        <v>0</v>
      </c>
      <c r="G65" s="41">
        <f t="shared" si="0"/>
        <v>0</v>
      </c>
      <c r="H65" s="61">
        <f t="shared" si="1"/>
        <v>0</v>
      </c>
      <c r="I65" s="157">
        <f t="shared" si="2"/>
        <v>0</v>
      </c>
      <c r="J65" s="38"/>
      <c r="K65" s="41"/>
      <c r="L65" s="41">
        <f t="shared" si="12"/>
        <v>0</v>
      </c>
      <c r="M65" s="41">
        <f t="shared" si="3"/>
        <v>0</v>
      </c>
      <c r="N65" s="41">
        <f t="shared" si="4"/>
        <v>0</v>
      </c>
      <c r="O65" s="157">
        <f t="shared" si="5"/>
        <v>0</v>
      </c>
      <c r="P65" s="153">
        <f t="shared" si="6"/>
        <v>0</v>
      </c>
      <c r="Q65" s="175">
        <f t="shared" si="7"/>
        <v>0</v>
      </c>
      <c r="R65" s="154">
        <f t="shared" si="8"/>
        <v>0</v>
      </c>
      <c r="S65" s="155">
        <f t="shared" si="9"/>
        <v>0</v>
      </c>
      <c r="V65" s="86"/>
    </row>
    <row r="66" spans="1:22" s="196" customFormat="1" ht="12" customHeight="1">
      <c r="A66" s="121">
        <f>'Златибор 2018'!A66</f>
        <v>61</v>
      </c>
      <c r="B66" s="93" t="str">
        <f>'Златибор 2018'!B66</f>
        <v>Набавка нисконосеће приколице</v>
      </c>
      <c r="C66" s="94" t="str">
        <f>'Златибор 2018'!C66</f>
        <v>ком.</v>
      </c>
      <c r="D66" s="46">
        <v>1</v>
      </c>
      <c r="E66" s="10">
        <f>40000*118</f>
        <v>4720000</v>
      </c>
      <c r="F66" s="41">
        <f t="shared" si="10"/>
        <v>4720000</v>
      </c>
      <c r="G66" s="41">
        <f>F66*0</f>
        <v>0</v>
      </c>
      <c r="H66" s="61">
        <f>F66*0</f>
        <v>0</v>
      </c>
      <c r="I66" s="157">
        <f>F66*1</f>
        <v>4720000</v>
      </c>
      <c r="J66" s="38"/>
      <c r="K66" s="41"/>
      <c r="L66" s="41">
        <f t="shared" si="12"/>
        <v>0</v>
      </c>
      <c r="M66" s="41">
        <f t="shared" si="3"/>
        <v>0</v>
      </c>
      <c r="N66" s="41">
        <f t="shared" si="4"/>
        <v>0</v>
      </c>
      <c r="O66" s="157">
        <f t="shared" si="5"/>
        <v>0</v>
      </c>
      <c r="P66" s="153">
        <f t="shared" si="6"/>
        <v>0</v>
      </c>
      <c r="Q66" s="175">
        <f t="shared" si="7"/>
        <v>0</v>
      </c>
      <c r="R66" s="154">
        <f t="shared" si="8"/>
        <v>4720000</v>
      </c>
      <c r="S66" s="155">
        <f t="shared" si="9"/>
        <v>4720000</v>
      </c>
      <c r="V66" s="197"/>
    </row>
    <row r="67" spans="1:22" s="85" customFormat="1" ht="12" customHeight="1" hidden="1">
      <c r="A67" s="121">
        <f>'Златибор 2018'!A67</f>
        <v>62</v>
      </c>
      <c r="B67" s="93" t="str">
        <f>'Златибор 2018'!B67</f>
        <v>Набавка ваљка</v>
      </c>
      <c r="C67" s="94" t="str">
        <f>'Златибор 2018'!C67</f>
        <v>ком.</v>
      </c>
      <c r="D67" s="46"/>
      <c r="E67" s="10">
        <f>90000*118</f>
        <v>10620000</v>
      </c>
      <c r="F67" s="41">
        <f t="shared" si="10"/>
        <v>0</v>
      </c>
      <c r="G67" s="41">
        <f t="shared" si="0"/>
        <v>0</v>
      </c>
      <c r="H67" s="61">
        <f t="shared" si="1"/>
        <v>0</v>
      </c>
      <c r="I67" s="157">
        <f t="shared" si="2"/>
        <v>0</v>
      </c>
      <c r="J67" s="38"/>
      <c r="K67" s="41"/>
      <c r="L67" s="41">
        <f t="shared" si="12"/>
        <v>0</v>
      </c>
      <c r="M67" s="41">
        <f t="shared" si="3"/>
        <v>0</v>
      </c>
      <c r="N67" s="41">
        <f t="shared" si="4"/>
        <v>0</v>
      </c>
      <c r="O67" s="157">
        <f t="shared" si="5"/>
        <v>0</v>
      </c>
      <c r="P67" s="153">
        <f t="shared" si="6"/>
        <v>0</v>
      </c>
      <c r="Q67" s="175">
        <f t="shared" si="7"/>
        <v>0</v>
      </c>
      <c r="R67" s="154">
        <f t="shared" si="8"/>
        <v>0</v>
      </c>
      <c r="S67" s="155">
        <f t="shared" si="9"/>
        <v>0</v>
      </c>
      <c r="V67" s="86"/>
    </row>
    <row r="68" spans="1:22" s="196" customFormat="1" ht="12">
      <c r="A68" s="121">
        <f>'Златибор 2018'!A68</f>
        <v>63</v>
      </c>
      <c r="B68" s="93" t="str">
        <f>'Златибор 2018'!B68</f>
        <v>Изградња и уређење 300 км планинарских и пешачких стаза</v>
      </c>
      <c r="C68" s="94" t="str">
        <f>'Златибор 2018'!C68</f>
        <v>ком.</v>
      </c>
      <c r="D68" s="46">
        <v>1</v>
      </c>
      <c r="E68" s="10">
        <v>3000000</v>
      </c>
      <c r="F68" s="41">
        <f t="shared" si="10"/>
        <v>3000000</v>
      </c>
      <c r="G68" s="41">
        <f t="shared" si="0"/>
        <v>900000</v>
      </c>
      <c r="H68" s="61">
        <f t="shared" si="1"/>
        <v>300000</v>
      </c>
      <c r="I68" s="157">
        <f t="shared" si="2"/>
        <v>1800000</v>
      </c>
      <c r="J68" s="38"/>
      <c r="K68" s="41"/>
      <c r="L68" s="41">
        <f t="shared" si="12"/>
        <v>0</v>
      </c>
      <c r="M68" s="41">
        <f t="shared" si="3"/>
        <v>0</v>
      </c>
      <c r="N68" s="41">
        <f t="shared" si="4"/>
        <v>0</v>
      </c>
      <c r="O68" s="157">
        <f t="shared" si="5"/>
        <v>0</v>
      </c>
      <c r="P68" s="153">
        <f t="shared" si="6"/>
        <v>900000</v>
      </c>
      <c r="Q68" s="175">
        <f t="shared" si="7"/>
        <v>300000</v>
      </c>
      <c r="R68" s="154">
        <f t="shared" si="8"/>
        <v>1800000</v>
      </c>
      <c r="S68" s="155">
        <f t="shared" si="9"/>
        <v>3000000</v>
      </c>
      <c r="V68" s="197"/>
    </row>
    <row r="69" spans="1:22" s="95" customFormat="1" ht="12">
      <c r="A69" s="121">
        <f>'Златибор 2018'!A69</f>
        <v>64</v>
      </c>
      <c r="B69" s="93" t="str">
        <f>'Златибор 2018'!B69</f>
        <v>Одржавање противпожарних пруга</v>
      </c>
      <c r="C69" s="94" t="str">
        <f>'Златибор 2018'!C69</f>
        <v>км</v>
      </c>
      <c r="D69" s="123">
        <v>13.5</v>
      </c>
      <c r="E69" s="10">
        <v>147407.4071</v>
      </c>
      <c r="F69" s="41">
        <f>D69*E69</f>
        <v>1989999.99585</v>
      </c>
      <c r="G69" s="41">
        <f>F69*0</f>
        <v>0</v>
      </c>
      <c r="H69" s="61">
        <f>F69*0</f>
        <v>0</v>
      </c>
      <c r="I69" s="157">
        <f>F69*1</f>
        <v>1989999.99585</v>
      </c>
      <c r="J69" s="38"/>
      <c r="K69" s="41"/>
      <c r="L69" s="41"/>
      <c r="M69" s="41"/>
      <c r="N69" s="41"/>
      <c r="O69" s="157"/>
      <c r="P69" s="153">
        <f>G69+M69</f>
        <v>0</v>
      </c>
      <c r="Q69" s="175">
        <f>N69+H69</f>
        <v>0</v>
      </c>
      <c r="R69" s="154">
        <f>O69+I69</f>
        <v>1989999.99585</v>
      </c>
      <c r="S69" s="155">
        <f>P69+Q69+R69</f>
        <v>1989999.99585</v>
      </c>
      <c r="V69" s="96"/>
    </row>
    <row r="70" spans="1:22" s="196" customFormat="1" ht="12">
      <c r="A70" s="121">
        <f>'Златибор 2018'!A70</f>
        <v>65</v>
      </c>
      <c r="B70" s="93" t="str">
        <f>'Златибор 2018'!B70</f>
        <v>Опремање службених просторија</v>
      </c>
      <c r="C70" s="94" t="str">
        <f>'Златибор 2018'!C70</f>
        <v>ком.</v>
      </c>
      <c r="D70" s="46">
        <v>1</v>
      </c>
      <c r="E70" s="10">
        <v>1400000</v>
      </c>
      <c r="F70" s="41">
        <f t="shared" si="10"/>
        <v>1400000</v>
      </c>
      <c r="G70" s="41">
        <f>F70*0</f>
        <v>0</v>
      </c>
      <c r="H70" s="61">
        <f>F70*0</f>
        <v>0</v>
      </c>
      <c r="I70" s="157">
        <f>F70*1</f>
        <v>1400000</v>
      </c>
      <c r="J70" s="38"/>
      <c r="K70" s="41"/>
      <c r="L70" s="41">
        <f t="shared" si="12"/>
        <v>0</v>
      </c>
      <c r="M70" s="41">
        <f t="shared" si="3"/>
        <v>0</v>
      </c>
      <c r="N70" s="41">
        <f t="shared" si="4"/>
        <v>0</v>
      </c>
      <c r="O70" s="157">
        <f t="shared" si="5"/>
        <v>0</v>
      </c>
      <c r="P70" s="153">
        <f t="shared" si="6"/>
        <v>0</v>
      </c>
      <c r="Q70" s="175">
        <f t="shared" si="7"/>
        <v>0</v>
      </c>
      <c r="R70" s="154">
        <f t="shared" si="8"/>
        <v>1400000</v>
      </c>
      <c r="S70" s="155">
        <f t="shared" si="9"/>
        <v>1400000</v>
      </c>
      <c r="V70" s="197"/>
    </row>
    <row r="71" spans="1:22" s="196" customFormat="1" ht="12">
      <c r="A71" s="121">
        <f>'Златибор 2018'!A71</f>
        <v>66</v>
      </c>
      <c r="B71" s="93" t="str">
        <f>'Златибор 2018'!B71</f>
        <v>Набавка фото клопки</v>
      </c>
      <c r="C71" s="94" t="str">
        <f>'Златибор 2018'!C71</f>
        <v>ком.</v>
      </c>
      <c r="D71" s="46">
        <v>5</v>
      </c>
      <c r="E71" s="10">
        <v>50000</v>
      </c>
      <c r="F71" s="41">
        <f t="shared" si="10"/>
        <v>250000</v>
      </c>
      <c r="G71" s="41">
        <f t="shared" si="0"/>
        <v>75000</v>
      </c>
      <c r="H71" s="61">
        <f t="shared" si="1"/>
        <v>25000</v>
      </c>
      <c r="I71" s="157">
        <f t="shared" si="2"/>
        <v>150000</v>
      </c>
      <c r="J71" s="38"/>
      <c r="K71" s="41"/>
      <c r="L71" s="41">
        <f t="shared" si="12"/>
        <v>0</v>
      </c>
      <c r="M71" s="41">
        <f t="shared" si="3"/>
        <v>0</v>
      </c>
      <c r="N71" s="41">
        <f t="shared" si="4"/>
        <v>0</v>
      </c>
      <c r="O71" s="157">
        <f t="shared" si="5"/>
        <v>0</v>
      </c>
      <c r="P71" s="153">
        <f t="shared" si="6"/>
        <v>75000</v>
      </c>
      <c r="Q71" s="175">
        <f t="shared" si="7"/>
        <v>25000</v>
      </c>
      <c r="R71" s="154">
        <f t="shared" si="8"/>
        <v>150000</v>
      </c>
      <c r="S71" s="155">
        <f t="shared" si="9"/>
        <v>250000</v>
      </c>
      <c r="V71" s="197"/>
    </row>
    <row r="72" spans="1:22" s="196" customFormat="1" ht="12">
      <c r="A72" s="121">
        <f>'Златибор 2018'!A72</f>
        <v>67</v>
      </c>
      <c r="B72" s="93" t="str">
        <f>'Златибор 2018'!B72</f>
        <v>Регистрација возила</v>
      </c>
      <c r="C72" s="94" t="str">
        <f>'Златибор 2018'!C72</f>
        <v>ком.</v>
      </c>
      <c r="D72" s="46">
        <v>5</v>
      </c>
      <c r="E72" s="10">
        <v>30000</v>
      </c>
      <c r="F72" s="41">
        <f t="shared" si="10"/>
        <v>150000</v>
      </c>
      <c r="G72" s="41">
        <f t="shared" si="0"/>
        <v>45000</v>
      </c>
      <c r="H72" s="61">
        <f t="shared" si="1"/>
        <v>15000</v>
      </c>
      <c r="I72" s="157">
        <f t="shared" si="2"/>
        <v>90000</v>
      </c>
      <c r="J72" s="46">
        <v>1</v>
      </c>
      <c r="K72" s="10">
        <v>30000</v>
      </c>
      <c r="L72" s="41">
        <f t="shared" si="12"/>
        <v>30000</v>
      </c>
      <c r="M72" s="41">
        <f t="shared" si="3"/>
        <v>9000</v>
      </c>
      <c r="N72" s="41">
        <f t="shared" si="4"/>
        <v>4500</v>
      </c>
      <c r="O72" s="157">
        <f t="shared" si="5"/>
        <v>16500</v>
      </c>
      <c r="P72" s="153">
        <f t="shared" si="6"/>
        <v>54000</v>
      </c>
      <c r="Q72" s="175">
        <f t="shared" si="7"/>
        <v>19500</v>
      </c>
      <c r="R72" s="154">
        <f t="shared" si="8"/>
        <v>106500</v>
      </c>
      <c r="S72" s="155">
        <f t="shared" si="9"/>
        <v>180000</v>
      </c>
      <c r="V72" s="197"/>
    </row>
    <row r="73" spans="1:22" s="196" customFormat="1" ht="12">
      <c r="A73" s="121">
        <f>'Златибор 2018'!A73</f>
        <v>68</v>
      </c>
      <c r="B73" s="93" t="str">
        <f>'Златибор 2018'!B73</f>
        <v>Набавка лаптоп рачунара</v>
      </c>
      <c r="C73" s="94" t="str">
        <f>'Златибор 2018'!C73</f>
        <v>ком.</v>
      </c>
      <c r="D73" s="46">
        <v>2</v>
      </c>
      <c r="E73" s="10">
        <v>50000</v>
      </c>
      <c r="F73" s="41">
        <f t="shared" si="10"/>
        <v>100000</v>
      </c>
      <c r="G73" s="41">
        <f t="shared" si="0"/>
        <v>30000</v>
      </c>
      <c r="H73" s="61">
        <f t="shared" si="1"/>
        <v>10000</v>
      </c>
      <c r="I73" s="157">
        <f t="shared" si="2"/>
        <v>60000</v>
      </c>
      <c r="J73" s="38"/>
      <c r="K73" s="41"/>
      <c r="L73" s="41">
        <f aca="true" t="shared" si="13" ref="L73:L103">J73*K73</f>
        <v>0</v>
      </c>
      <c r="M73" s="41">
        <f t="shared" si="3"/>
        <v>0</v>
      </c>
      <c r="N73" s="41">
        <f t="shared" si="4"/>
        <v>0</v>
      </c>
      <c r="O73" s="157">
        <f t="shared" si="5"/>
        <v>0</v>
      </c>
      <c r="P73" s="153">
        <f t="shared" si="6"/>
        <v>30000</v>
      </c>
      <c r="Q73" s="175">
        <f t="shared" si="7"/>
        <v>10000</v>
      </c>
      <c r="R73" s="154">
        <f t="shared" si="8"/>
        <v>60000</v>
      </c>
      <c r="S73" s="155">
        <f t="shared" si="9"/>
        <v>100000</v>
      </c>
      <c r="V73" s="197"/>
    </row>
    <row r="74" spans="1:22" s="85" customFormat="1" ht="12" customHeight="1" hidden="1">
      <c r="A74" s="121">
        <f>'Златибор 2018'!A74</f>
        <v>69</v>
      </c>
      <c r="B74" s="93" t="str">
        <f>'Златибор 2018'!B74</f>
        <v>Набавка пројектора са сталком и платном</v>
      </c>
      <c r="C74" s="94" t="str">
        <f>'Златибор 2018'!C74</f>
        <v>ком.</v>
      </c>
      <c r="D74" s="46"/>
      <c r="E74" s="10">
        <v>75000</v>
      </c>
      <c r="F74" s="41">
        <f t="shared" si="10"/>
        <v>0</v>
      </c>
      <c r="G74" s="41">
        <f aca="true" t="shared" si="14" ref="G74:G111">F74*0.3</f>
        <v>0</v>
      </c>
      <c r="H74" s="61">
        <f aca="true" t="shared" si="15" ref="H74:H93">F74*0.1</f>
        <v>0</v>
      </c>
      <c r="I74" s="157">
        <f aca="true" t="shared" si="16" ref="I74:I93">F74*0.6</f>
        <v>0</v>
      </c>
      <c r="J74" s="38"/>
      <c r="K74" s="41"/>
      <c r="L74" s="41">
        <f t="shared" si="13"/>
        <v>0</v>
      </c>
      <c r="M74" s="41">
        <f aca="true" t="shared" si="17" ref="M74:M111">L74*0.3</f>
        <v>0</v>
      </c>
      <c r="N74" s="41">
        <f aca="true" t="shared" si="18" ref="N74:N111">L74*0.15</f>
        <v>0</v>
      </c>
      <c r="O74" s="157">
        <f aca="true" t="shared" si="19" ref="O74:O111">L74*0.55</f>
        <v>0</v>
      </c>
      <c r="P74" s="153">
        <f aca="true" t="shared" si="20" ref="P74:P111">G74+M74</f>
        <v>0</v>
      </c>
      <c r="Q74" s="175">
        <f aca="true" t="shared" si="21" ref="Q74:Q111">N74+H74</f>
        <v>0</v>
      </c>
      <c r="R74" s="154">
        <f aca="true" t="shared" si="22" ref="R74:R111">O74+I74</f>
        <v>0</v>
      </c>
      <c r="S74" s="155">
        <f aca="true" t="shared" si="23" ref="S74:S111">P74+Q74+R74</f>
        <v>0</v>
      </c>
      <c r="V74" s="86"/>
    </row>
    <row r="75" spans="1:22" s="196" customFormat="1" ht="12">
      <c r="A75" s="121">
        <f>'Златибор 2018'!A75</f>
        <v>70</v>
      </c>
      <c r="B75" s="93" t="str">
        <f>'Златибор 2018'!B75</f>
        <v>Набавка контејнера</v>
      </c>
      <c r="C75" s="94" t="str">
        <f>'Златибор 2018'!C75</f>
        <v>ком.</v>
      </c>
      <c r="D75" s="46">
        <v>2</v>
      </c>
      <c r="E75" s="10">
        <v>30000</v>
      </c>
      <c r="F75" s="41">
        <f t="shared" si="10"/>
        <v>60000</v>
      </c>
      <c r="G75" s="41">
        <f t="shared" si="14"/>
        <v>18000</v>
      </c>
      <c r="H75" s="61">
        <f t="shared" si="15"/>
        <v>6000</v>
      </c>
      <c r="I75" s="157">
        <f t="shared" si="16"/>
        <v>36000</v>
      </c>
      <c r="J75" s="38"/>
      <c r="K75" s="41"/>
      <c r="L75" s="41">
        <f t="shared" si="13"/>
        <v>0</v>
      </c>
      <c r="M75" s="41">
        <f t="shared" si="17"/>
        <v>0</v>
      </c>
      <c r="N75" s="41">
        <f t="shared" si="18"/>
        <v>0</v>
      </c>
      <c r="O75" s="157">
        <f t="shared" si="19"/>
        <v>0</v>
      </c>
      <c r="P75" s="153">
        <f t="shared" si="20"/>
        <v>18000</v>
      </c>
      <c r="Q75" s="175">
        <f t="shared" si="21"/>
        <v>6000</v>
      </c>
      <c r="R75" s="154">
        <f t="shared" si="22"/>
        <v>36000</v>
      </c>
      <c r="S75" s="155">
        <f t="shared" si="23"/>
        <v>60000</v>
      </c>
      <c r="V75" s="197"/>
    </row>
    <row r="76" spans="1:22" s="85" customFormat="1" ht="12" customHeight="1" hidden="1">
      <c r="A76" s="121">
        <f>'Златибор 2018'!A76</f>
        <v>71</v>
      </c>
      <c r="B76" s="93" t="str">
        <f>'Златибор 2018'!B76</f>
        <v>Набавка дрона</v>
      </c>
      <c r="C76" s="94" t="str">
        <f>'Златибор 2018'!C76</f>
        <v>ком.</v>
      </c>
      <c r="D76" s="46"/>
      <c r="E76" s="10">
        <v>100000</v>
      </c>
      <c r="F76" s="41">
        <f aca="true" t="shared" si="24" ref="F76:F107">D76*E76</f>
        <v>0</v>
      </c>
      <c r="G76" s="41">
        <f t="shared" si="14"/>
        <v>0</v>
      </c>
      <c r="H76" s="61">
        <f t="shared" si="15"/>
        <v>0</v>
      </c>
      <c r="I76" s="157">
        <f t="shared" si="16"/>
        <v>0</v>
      </c>
      <c r="J76" s="38"/>
      <c r="K76" s="41"/>
      <c r="L76" s="41">
        <f t="shared" si="13"/>
        <v>0</v>
      </c>
      <c r="M76" s="41">
        <f t="shared" si="17"/>
        <v>0</v>
      </c>
      <c r="N76" s="41">
        <f t="shared" si="18"/>
        <v>0</v>
      </c>
      <c r="O76" s="157">
        <f t="shared" si="19"/>
        <v>0</v>
      </c>
      <c r="P76" s="153">
        <f t="shared" si="20"/>
        <v>0</v>
      </c>
      <c r="Q76" s="175">
        <f t="shared" si="21"/>
        <v>0</v>
      </c>
      <c r="R76" s="154">
        <f t="shared" si="22"/>
        <v>0</v>
      </c>
      <c r="S76" s="155">
        <f t="shared" si="23"/>
        <v>0</v>
      </c>
      <c r="V76" s="86"/>
    </row>
    <row r="77" spans="1:22" s="85" customFormat="1" ht="12" customHeight="1" hidden="1">
      <c r="A77" s="121">
        <f>'Златибор 2018'!A77</f>
        <v>72</v>
      </c>
      <c r="B77" s="93" t="str">
        <f>'Златибор 2018'!B77</f>
        <v>Набавка моторних санки</v>
      </c>
      <c r="C77" s="94" t="str">
        <f>'Златибор 2018'!C77</f>
        <v>ком.</v>
      </c>
      <c r="D77" s="46"/>
      <c r="E77" s="10">
        <v>1500000</v>
      </c>
      <c r="F77" s="41">
        <f t="shared" si="24"/>
        <v>0</v>
      </c>
      <c r="G77" s="41">
        <f t="shared" si="14"/>
        <v>0</v>
      </c>
      <c r="H77" s="61">
        <f t="shared" si="15"/>
        <v>0</v>
      </c>
      <c r="I77" s="157">
        <f t="shared" si="16"/>
        <v>0</v>
      </c>
      <c r="J77" s="38"/>
      <c r="K77" s="41"/>
      <c r="L77" s="41">
        <f t="shared" si="13"/>
        <v>0</v>
      </c>
      <c r="M77" s="41">
        <f t="shared" si="17"/>
        <v>0</v>
      </c>
      <c r="N77" s="41">
        <f t="shared" si="18"/>
        <v>0</v>
      </c>
      <c r="O77" s="157">
        <f t="shared" si="19"/>
        <v>0</v>
      </c>
      <c r="P77" s="153">
        <f t="shared" si="20"/>
        <v>0</v>
      </c>
      <c r="Q77" s="175">
        <f t="shared" si="21"/>
        <v>0</v>
      </c>
      <c r="R77" s="154">
        <f t="shared" si="22"/>
        <v>0</v>
      </c>
      <c r="S77" s="155">
        <f t="shared" si="23"/>
        <v>0</v>
      </c>
      <c r="V77" s="86"/>
    </row>
    <row r="78" spans="1:22" s="85" customFormat="1" ht="12" customHeight="1" hidden="1">
      <c r="A78" s="121">
        <f>'Златибор 2018'!A78</f>
        <v>73</v>
      </c>
      <c r="B78" s="93" t="str">
        <f>'Златибор 2018'!B78</f>
        <v>Набавка квада</v>
      </c>
      <c r="C78" s="94" t="str">
        <f>'Златибор 2018'!C78</f>
        <v>ком.</v>
      </c>
      <c r="D78" s="46"/>
      <c r="E78" s="10">
        <v>1500000</v>
      </c>
      <c r="F78" s="41">
        <f t="shared" si="24"/>
        <v>0</v>
      </c>
      <c r="G78" s="41">
        <f t="shared" si="14"/>
        <v>0</v>
      </c>
      <c r="H78" s="61">
        <f t="shared" si="15"/>
        <v>0</v>
      </c>
      <c r="I78" s="157">
        <f t="shared" si="16"/>
        <v>0</v>
      </c>
      <c r="J78" s="38"/>
      <c r="K78" s="41"/>
      <c r="L78" s="41">
        <f t="shared" si="13"/>
        <v>0</v>
      </c>
      <c r="M78" s="41">
        <f t="shared" si="17"/>
        <v>0</v>
      </c>
      <c r="N78" s="41">
        <f t="shared" si="18"/>
        <v>0</v>
      </c>
      <c r="O78" s="157">
        <f t="shared" si="19"/>
        <v>0</v>
      </c>
      <c r="P78" s="153">
        <f t="shared" si="20"/>
        <v>0</v>
      </c>
      <c r="Q78" s="175">
        <f t="shared" si="21"/>
        <v>0</v>
      </c>
      <c r="R78" s="154">
        <f t="shared" si="22"/>
        <v>0</v>
      </c>
      <c r="S78" s="155">
        <f t="shared" si="23"/>
        <v>0</v>
      </c>
      <c r="V78" s="86"/>
    </row>
    <row r="79" spans="1:22" s="196" customFormat="1" ht="12">
      <c r="A79" s="121">
        <f>'Златибор 2018'!A79</f>
        <v>74</v>
      </c>
      <c r="B79" s="93" t="str">
        <f>'Златибор 2018'!B79</f>
        <v>Набавка двогледа</v>
      </c>
      <c r="C79" s="94" t="str">
        <f>'Златибор 2018'!C79</f>
        <v>ком.</v>
      </c>
      <c r="D79" s="46">
        <v>6</v>
      </c>
      <c r="E79" s="10">
        <v>30000</v>
      </c>
      <c r="F79" s="41">
        <f t="shared" si="24"/>
        <v>180000</v>
      </c>
      <c r="G79" s="41">
        <f t="shared" si="14"/>
        <v>54000</v>
      </c>
      <c r="H79" s="61">
        <f t="shared" si="15"/>
        <v>18000</v>
      </c>
      <c r="I79" s="157">
        <f t="shared" si="16"/>
        <v>108000</v>
      </c>
      <c r="J79" s="38"/>
      <c r="K79" s="41"/>
      <c r="L79" s="41">
        <f t="shared" si="13"/>
        <v>0</v>
      </c>
      <c r="M79" s="41">
        <f t="shared" si="17"/>
        <v>0</v>
      </c>
      <c r="N79" s="41">
        <f t="shared" si="18"/>
        <v>0</v>
      </c>
      <c r="O79" s="157">
        <f t="shared" si="19"/>
        <v>0</v>
      </c>
      <c r="P79" s="153">
        <f t="shared" si="20"/>
        <v>54000</v>
      </c>
      <c r="Q79" s="175">
        <f t="shared" si="21"/>
        <v>18000</v>
      </c>
      <c r="R79" s="154">
        <f t="shared" si="22"/>
        <v>108000</v>
      </c>
      <c r="S79" s="155">
        <f t="shared" si="23"/>
        <v>180000</v>
      </c>
      <c r="V79" s="197"/>
    </row>
    <row r="80" spans="1:22" s="196" customFormat="1" ht="12">
      <c r="A80" s="121">
        <f>'Златибор 2018'!A80</f>
        <v>75</v>
      </c>
      <c r="B80" s="93" t="str">
        <f>'Златибор 2018'!B80</f>
        <v>Набавка панорамских двогледа</v>
      </c>
      <c r="C80" s="94" t="str">
        <f>'Златибор 2018'!C80</f>
        <v>ком.</v>
      </c>
      <c r="D80" s="46">
        <v>2</v>
      </c>
      <c r="E80" s="10">
        <v>110000</v>
      </c>
      <c r="F80" s="41">
        <f t="shared" si="24"/>
        <v>220000</v>
      </c>
      <c r="G80" s="41">
        <f t="shared" si="14"/>
        <v>66000</v>
      </c>
      <c r="H80" s="61">
        <f t="shared" si="15"/>
        <v>22000</v>
      </c>
      <c r="I80" s="157">
        <f t="shared" si="16"/>
        <v>132000</v>
      </c>
      <c r="J80" s="38"/>
      <c r="K80" s="41"/>
      <c r="L80" s="41">
        <f t="shared" si="13"/>
        <v>0</v>
      </c>
      <c r="M80" s="41">
        <f t="shared" si="17"/>
        <v>0</v>
      </c>
      <c r="N80" s="41">
        <f t="shared" si="18"/>
        <v>0</v>
      </c>
      <c r="O80" s="157">
        <f t="shared" si="19"/>
        <v>0</v>
      </c>
      <c r="P80" s="153">
        <f t="shared" si="20"/>
        <v>66000</v>
      </c>
      <c r="Q80" s="175">
        <f t="shared" si="21"/>
        <v>22000</v>
      </c>
      <c r="R80" s="154">
        <f t="shared" si="22"/>
        <v>132000</v>
      </c>
      <c r="S80" s="155">
        <f t="shared" si="23"/>
        <v>220000</v>
      </c>
      <c r="V80" s="197"/>
    </row>
    <row r="81" spans="1:22" s="196" customFormat="1" ht="12">
      <c r="A81" s="121">
        <f>'Златибор 2018'!A81</f>
        <v>76</v>
      </c>
      <c r="B81" s="93" t="str">
        <f>'Златибор 2018'!B81</f>
        <v>Набавка двогледа за ноћно осматрање</v>
      </c>
      <c r="C81" s="94" t="str">
        <f>'Златибор 2018'!C81</f>
        <v>ком.</v>
      </c>
      <c r="D81" s="46">
        <v>2</v>
      </c>
      <c r="E81" s="10">
        <v>150000</v>
      </c>
      <c r="F81" s="41">
        <f t="shared" si="24"/>
        <v>300000</v>
      </c>
      <c r="G81" s="41">
        <f t="shared" si="14"/>
        <v>90000</v>
      </c>
      <c r="H81" s="61">
        <f t="shared" si="15"/>
        <v>30000</v>
      </c>
      <c r="I81" s="157">
        <f t="shared" si="16"/>
        <v>180000</v>
      </c>
      <c r="J81" s="38"/>
      <c r="K81" s="41"/>
      <c r="L81" s="41">
        <f t="shared" si="13"/>
        <v>0</v>
      </c>
      <c r="M81" s="41">
        <f t="shared" si="17"/>
        <v>0</v>
      </c>
      <c r="N81" s="41">
        <f t="shared" si="18"/>
        <v>0</v>
      </c>
      <c r="O81" s="157">
        <f t="shared" si="19"/>
        <v>0</v>
      </c>
      <c r="P81" s="153">
        <f t="shared" si="20"/>
        <v>90000</v>
      </c>
      <c r="Q81" s="175">
        <f t="shared" si="21"/>
        <v>30000</v>
      </c>
      <c r="R81" s="154">
        <f t="shared" si="22"/>
        <v>180000</v>
      </c>
      <c r="S81" s="155">
        <f t="shared" si="23"/>
        <v>300000</v>
      </c>
      <c r="V81" s="197"/>
    </row>
    <row r="82" spans="1:22" s="196" customFormat="1" ht="12">
      <c r="A82" s="121">
        <f>'Златибор 2018'!A82</f>
        <v>77</v>
      </c>
      <c r="B82" s="93" t="str">
        <f>'Златибор 2018'!B82</f>
        <v>Набавка фотоапарата</v>
      </c>
      <c r="C82" s="94" t="str">
        <f>'Златибор 2018'!C82</f>
        <v>ком.</v>
      </c>
      <c r="D82" s="46">
        <v>3</v>
      </c>
      <c r="E82" s="10">
        <v>92500</v>
      </c>
      <c r="F82" s="41">
        <f t="shared" si="24"/>
        <v>277500</v>
      </c>
      <c r="G82" s="41">
        <f t="shared" si="14"/>
        <v>83250</v>
      </c>
      <c r="H82" s="61">
        <f t="shared" si="15"/>
        <v>27750</v>
      </c>
      <c r="I82" s="157">
        <f t="shared" si="16"/>
        <v>166500</v>
      </c>
      <c r="J82" s="38"/>
      <c r="K82" s="41"/>
      <c r="L82" s="41">
        <f t="shared" si="13"/>
        <v>0</v>
      </c>
      <c r="M82" s="41">
        <f t="shared" si="17"/>
        <v>0</v>
      </c>
      <c r="N82" s="41">
        <f t="shared" si="18"/>
        <v>0</v>
      </c>
      <c r="O82" s="157">
        <f t="shared" si="19"/>
        <v>0</v>
      </c>
      <c r="P82" s="153">
        <f t="shared" si="20"/>
        <v>83250</v>
      </c>
      <c r="Q82" s="175">
        <f t="shared" si="21"/>
        <v>27750</v>
      </c>
      <c r="R82" s="154">
        <f t="shared" si="22"/>
        <v>166500</v>
      </c>
      <c r="S82" s="155">
        <f t="shared" si="23"/>
        <v>277500</v>
      </c>
      <c r="V82" s="197"/>
    </row>
    <row r="83" spans="1:22" s="196" customFormat="1" ht="12">
      <c r="A83" s="121">
        <f>'Златибор 2018'!A83</f>
        <v>78</v>
      </c>
      <c r="B83" s="93" t="str">
        <f>'Златибор 2018'!B83</f>
        <v>Изградња високих осматрачница</v>
      </c>
      <c r="C83" s="94" t="str">
        <f>'Златибор 2018'!C83</f>
        <v>ком.</v>
      </c>
      <c r="D83" s="46">
        <v>1</v>
      </c>
      <c r="E83" s="10">
        <v>240000</v>
      </c>
      <c r="F83" s="41">
        <f t="shared" si="24"/>
        <v>240000</v>
      </c>
      <c r="G83" s="41">
        <f t="shared" si="14"/>
        <v>72000</v>
      </c>
      <c r="H83" s="61">
        <f t="shared" si="15"/>
        <v>24000</v>
      </c>
      <c r="I83" s="157">
        <f t="shared" si="16"/>
        <v>144000</v>
      </c>
      <c r="J83" s="38"/>
      <c r="K83" s="41"/>
      <c r="L83" s="41">
        <f t="shared" si="13"/>
        <v>0</v>
      </c>
      <c r="M83" s="41">
        <f t="shared" si="17"/>
        <v>0</v>
      </c>
      <c r="N83" s="41">
        <f t="shared" si="18"/>
        <v>0</v>
      </c>
      <c r="O83" s="157">
        <f t="shared" si="19"/>
        <v>0</v>
      </c>
      <c r="P83" s="153">
        <f t="shared" si="20"/>
        <v>72000</v>
      </c>
      <c r="Q83" s="175">
        <f t="shared" si="21"/>
        <v>24000</v>
      </c>
      <c r="R83" s="154">
        <f t="shared" si="22"/>
        <v>144000</v>
      </c>
      <c r="S83" s="155">
        <f t="shared" si="23"/>
        <v>240000</v>
      </c>
      <c r="V83" s="197"/>
    </row>
    <row r="84" spans="1:22" s="196" customFormat="1" ht="12">
      <c r="A84" s="121">
        <f>'Златибор 2018'!A84</f>
        <v>79</v>
      </c>
      <c r="B84" s="93" t="str">
        <f>'Златибор 2018'!B84</f>
        <v>Изградња чека</v>
      </c>
      <c r="C84" s="94" t="str">
        <f>'Златибор 2018'!C84</f>
        <v>ком.</v>
      </c>
      <c r="D84" s="46">
        <v>1</v>
      </c>
      <c r="E84" s="10">
        <v>170000</v>
      </c>
      <c r="F84" s="41">
        <f t="shared" si="24"/>
        <v>170000</v>
      </c>
      <c r="G84" s="41">
        <f t="shared" si="14"/>
        <v>51000</v>
      </c>
      <c r="H84" s="61">
        <f t="shared" si="15"/>
        <v>17000</v>
      </c>
      <c r="I84" s="157">
        <f t="shared" si="16"/>
        <v>102000</v>
      </c>
      <c r="J84" s="38"/>
      <c r="K84" s="41"/>
      <c r="L84" s="41">
        <f t="shared" si="13"/>
        <v>0</v>
      </c>
      <c r="M84" s="41">
        <f t="shared" si="17"/>
        <v>0</v>
      </c>
      <c r="N84" s="41">
        <f t="shared" si="18"/>
        <v>0</v>
      </c>
      <c r="O84" s="157">
        <f t="shared" si="19"/>
        <v>0</v>
      </c>
      <c r="P84" s="153">
        <f t="shared" si="20"/>
        <v>51000</v>
      </c>
      <c r="Q84" s="175">
        <f t="shared" si="21"/>
        <v>17000</v>
      </c>
      <c r="R84" s="154">
        <f t="shared" si="22"/>
        <v>102000</v>
      </c>
      <c r="S84" s="155">
        <f t="shared" si="23"/>
        <v>170000</v>
      </c>
      <c r="V84" s="197"/>
    </row>
    <row r="85" spans="1:22" s="196" customFormat="1" ht="12">
      <c r="A85" s="121">
        <f>'Златибор 2018'!A85</f>
        <v>80</v>
      </c>
      <c r="B85" s="93" t="str">
        <f>'Златибор 2018'!B85</f>
        <v>Активности на одношењу смећа</v>
      </c>
      <c r="C85" s="94" t="str">
        <f>'Златибор 2018'!C85</f>
        <v>ком.</v>
      </c>
      <c r="D85" s="46">
        <v>1</v>
      </c>
      <c r="E85" s="10">
        <v>100000</v>
      </c>
      <c r="F85" s="41">
        <f t="shared" si="24"/>
        <v>100000</v>
      </c>
      <c r="G85" s="41">
        <f t="shared" si="14"/>
        <v>30000</v>
      </c>
      <c r="H85" s="61">
        <f t="shared" si="15"/>
        <v>10000</v>
      </c>
      <c r="I85" s="157">
        <f t="shared" si="16"/>
        <v>60000</v>
      </c>
      <c r="J85" s="38"/>
      <c r="K85" s="41"/>
      <c r="L85" s="41">
        <f t="shared" si="13"/>
        <v>0</v>
      </c>
      <c r="M85" s="41">
        <f t="shared" si="17"/>
        <v>0</v>
      </c>
      <c r="N85" s="41">
        <f t="shared" si="18"/>
        <v>0</v>
      </c>
      <c r="O85" s="157">
        <f t="shared" si="19"/>
        <v>0</v>
      </c>
      <c r="P85" s="153">
        <f t="shared" si="20"/>
        <v>30000</v>
      </c>
      <c r="Q85" s="175">
        <f t="shared" si="21"/>
        <v>10000</v>
      </c>
      <c r="R85" s="154">
        <f t="shared" si="22"/>
        <v>60000</v>
      </c>
      <c r="S85" s="155">
        <f t="shared" si="23"/>
        <v>100000</v>
      </c>
      <c r="V85" s="197"/>
    </row>
    <row r="86" spans="1:22" s="196" customFormat="1" ht="12">
      <c r="A86" s="121">
        <f>'Златибор 2018'!A86</f>
        <v>81</v>
      </c>
      <c r="B86" s="93" t="str">
        <f>'Златибор 2018'!B86</f>
        <v>Набавка батеријских лампи</v>
      </c>
      <c r="C86" s="94" t="str">
        <f>'Златибор 2018'!C86</f>
        <v>ком.</v>
      </c>
      <c r="D86" s="46">
        <v>6</v>
      </c>
      <c r="E86" s="10">
        <v>15000</v>
      </c>
      <c r="F86" s="41">
        <f t="shared" si="24"/>
        <v>90000</v>
      </c>
      <c r="G86" s="41">
        <f t="shared" si="14"/>
        <v>27000</v>
      </c>
      <c r="H86" s="61">
        <f t="shared" si="15"/>
        <v>9000</v>
      </c>
      <c r="I86" s="157">
        <f t="shared" si="16"/>
        <v>54000</v>
      </c>
      <c r="J86" s="38"/>
      <c r="K86" s="41"/>
      <c r="L86" s="41">
        <f t="shared" si="13"/>
        <v>0</v>
      </c>
      <c r="M86" s="41">
        <f t="shared" si="17"/>
        <v>0</v>
      </c>
      <c r="N86" s="41">
        <f t="shared" si="18"/>
        <v>0</v>
      </c>
      <c r="O86" s="157">
        <f t="shared" si="19"/>
        <v>0</v>
      </c>
      <c r="P86" s="153">
        <f t="shared" si="20"/>
        <v>27000</v>
      </c>
      <c r="Q86" s="175">
        <f t="shared" si="21"/>
        <v>9000</v>
      </c>
      <c r="R86" s="154">
        <f t="shared" si="22"/>
        <v>54000</v>
      </c>
      <c r="S86" s="155">
        <f t="shared" si="23"/>
        <v>90000</v>
      </c>
      <c r="V86" s="197"/>
    </row>
    <row r="87" spans="1:22" s="196" customFormat="1" ht="12">
      <c r="A87" s="121">
        <f>'Златибор 2018'!A87</f>
        <v>82</v>
      </c>
      <c r="B87" s="93" t="str">
        <f>'Златибор 2018'!B87</f>
        <v>Набавка GPS уређаја</v>
      </c>
      <c r="C87" s="94" t="str">
        <f>'Златибор 2018'!C87</f>
        <v>ком.</v>
      </c>
      <c r="D87" s="46">
        <v>6</v>
      </c>
      <c r="E87" s="10">
        <v>80000</v>
      </c>
      <c r="F87" s="41">
        <f t="shared" si="24"/>
        <v>480000</v>
      </c>
      <c r="G87" s="41">
        <f t="shared" si="14"/>
        <v>144000</v>
      </c>
      <c r="H87" s="61">
        <f t="shared" si="15"/>
        <v>48000</v>
      </c>
      <c r="I87" s="157">
        <f t="shared" si="16"/>
        <v>288000</v>
      </c>
      <c r="J87" s="38"/>
      <c r="K87" s="41"/>
      <c r="L87" s="41">
        <f t="shared" si="13"/>
        <v>0</v>
      </c>
      <c r="M87" s="41">
        <f t="shared" si="17"/>
        <v>0</v>
      </c>
      <c r="N87" s="41">
        <f t="shared" si="18"/>
        <v>0</v>
      </c>
      <c r="O87" s="157">
        <f t="shared" si="19"/>
        <v>0</v>
      </c>
      <c r="P87" s="153">
        <f t="shared" si="20"/>
        <v>144000</v>
      </c>
      <c r="Q87" s="175">
        <f t="shared" si="21"/>
        <v>48000</v>
      </c>
      <c r="R87" s="154">
        <f t="shared" si="22"/>
        <v>288000</v>
      </c>
      <c r="S87" s="155">
        <f t="shared" si="23"/>
        <v>480000</v>
      </c>
      <c r="V87" s="197"/>
    </row>
    <row r="88" spans="1:22" s="85" customFormat="1" ht="12" customHeight="1" hidden="1">
      <c r="A88" s="121">
        <f>'Златибор 2018'!A88</f>
        <v>83</v>
      </c>
      <c r="B88" s="93" t="str">
        <f>'Златибор 2018'!B88</f>
        <v>Пројекти и радови на реконструкцији старих воденица, ваљарица и сл.</v>
      </c>
      <c r="C88" s="94" t="str">
        <f>'Златибор 2018'!C88</f>
        <v>ком.</v>
      </c>
      <c r="D88" s="46"/>
      <c r="E88" s="10">
        <v>2000000</v>
      </c>
      <c r="F88" s="41">
        <f t="shared" si="24"/>
        <v>0</v>
      </c>
      <c r="G88" s="41">
        <f t="shared" si="14"/>
        <v>0</v>
      </c>
      <c r="H88" s="61">
        <f t="shared" si="15"/>
        <v>0</v>
      </c>
      <c r="I88" s="157">
        <f t="shared" si="16"/>
        <v>0</v>
      </c>
      <c r="J88" s="38"/>
      <c r="K88" s="41"/>
      <c r="L88" s="41">
        <f t="shared" si="13"/>
        <v>0</v>
      </c>
      <c r="M88" s="41">
        <f t="shared" si="17"/>
        <v>0</v>
      </c>
      <c r="N88" s="41">
        <f t="shared" si="18"/>
        <v>0</v>
      </c>
      <c r="O88" s="157">
        <f t="shared" si="19"/>
        <v>0</v>
      </c>
      <c r="P88" s="153">
        <f t="shared" si="20"/>
        <v>0</v>
      </c>
      <c r="Q88" s="175">
        <f t="shared" si="21"/>
        <v>0</v>
      </c>
      <c r="R88" s="154">
        <f t="shared" si="22"/>
        <v>0</v>
      </c>
      <c r="S88" s="155">
        <f t="shared" si="23"/>
        <v>0</v>
      </c>
      <c r="V88" s="86"/>
    </row>
    <row r="89" spans="1:22" s="196" customFormat="1" ht="12">
      <c r="A89" s="121">
        <f>'Златибор 2018'!A89</f>
        <v>84</v>
      </c>
      <c r="B89" s="93" t="str">
        <f>'Златибор 2018'!B89</f>
        <v>Изгдадња дрвеног моста</v>
      </c>
      <c r="C89" s="94" t="str">
        <f>'Златибор 2018'!C89</f>
        <v>м</v>
      </c>
      <c r="D89" s="46">
        <v>10</v>
      </c>
      <c r="E89" s="10">
        <v>12200</v>
      </c>
      <c r="F89" s="41">
        <f t="shared" si="24"/>
        <v>122000</v>
      </c>
      <c r="G89" s="41">
        <f t="shared" si="14"/>
        <v>36600</v>
      </c>
      <c r="H89" s="61">
        <f t="shared" si="15"/>
        <v>12200</v>
      </c>
      <c r="I89" s="157">
        <f t="shared" si="16"/>
        <v>73200</v>
      </c>
      <c r="J89" s="38"/>
      <c r="K89" s="41"/>
      <c r="L89" s="41">
        <f t="shared" si="13"/>
        <v>0</v>
      </c>
      <c r="M89" s="41">
        <f t="shared" si="17"/>
        <v>0</v>
      </c>
      <c r="N89" s="41">
        <f t="shared" si="18"/>
        <v>0</v>
      </c>
      <c r="O89" s="157">
        <f t="shared" si="19"/>
        <v>0</v>
      </c>
      <c r="P89" s="153">
        <f t="shared" si="20"/>
        <v>36600</v>
      </c>
      <c r="Q89" s="175">
        <f t="shared" si="21"/>
        <v>12200</v>
      </c>
      <c r="R89" s="154">
        <f t="shared" si="22"/>
        <v>73200</v>
      </c>
      <c r="S89" s="155">
        <f t="shared" si="23"/>
        <v>122000</v>
      </c>
      <c r="V89" s="197"/>
    </row>
    <row r="90" spans="1:22" s="85" customFormat="1" ht="12" hidden="1">
      <c r="A90" s="121">
        <f>'Златибор 2018'!A90</f>
        <v>85</v>
      </c>
      <c r="B90" s="93" t="str">
        <f>'Златибор 2018'!B90</f>
        <v>Откуп старих предмета за формирање изложбене збирке</v>
      </c>
      <c r="C90" s="94" t="str">
        <f>'Златибор 2018'!C90</f>
        <v>ком.</v>
      </c>
      <c r="D90" s="46"/>
      <c r="E90" s="10">
        <v>100000</v>
      </c>
      <c r="F90" s="41">
        <f t="shared" si="24"/>
        <v>0</v>
      </c>
      <c r="G90" s="41">
        <f t="shared" si="14"/>
        <v>0</v>
      </c>
      <c r="H90" s="61">
        <f t="shared" si="15"/>
        <v>0</v>
      </c>
      <c r="I90" s="157">
        <f t="shared" si="16"/>
        <v>0</v>
      </c>
      <c r="J90" s="38"/>
      <c r="K90" s="41"/>
      <c r="L90" s="41">
        <f t="shared" si="13"/>
        <v>0</v>
      </c>
      <c r="M90" s="41">
        <f t="shared" si="17"/>
        <v>0</v>
      </c>
      <c r="N90" s="41">
        <f t="shared" si="18"/>
        <v>0</v>
      </c>
      <c r="O90" s="157">
        <f t="shared" si="19"/>
        <v>0</v>
      </c>
      <c r="P90" s="153">
        <f t="shared" si="20"/>
        <v>0</v>
      </c>
      <c r="Q90" s="175">
        <f t="shared" si="21"/>
        <v>0</v>
      </c>
      <c r="R90" s="154">
        <f t="shared" si="22"/>
        <v>0</v>
      </c>
      <c r="S90" s="155">
        <f t="shared" si="23"/>
        <v>0</v>
      </c>
      <c r="V90" s="86"/>
    </row>
    <row r="91" spans="1:22" s="196" customFormat="1" ht="12">
      <c r="A91" s="121">
        <f>'Златибор 2018'!A91</f>
        <v>86</v>
      </c>
      <c r="B91" s="93" t="str">
        <f>'Златибор 2018'!B91</f>
        <v>Набавка тримера за траву</v>
      </c>
      <c r="C91" s="94" t="str">
        <f>'Златибор 2018'!C91</f>
        <v>ком.</v>
      </c>
      <c r="D91" s="46">
        <v>2</v>
      </c>
      <c r="E91" s="10">
        <v>80000</v>
      </c>
      <c r="F91" s="41">
        <f t="shared" si="24"/>
        <v>160000</v>
      </c>
      <c r="G91" s="41">
        <f t="shared" si="14"/>
        <v>48000</v>
      </c>
      <c r="H91" s="61">
        <f t="shared" si="15"/>
        <v>16000</v>
      </c>
      <c r="I91" s="157">
        <f t="shared" si="16"/>
        <v>96000</v>
      </c>
      <c r="J91" s="38"/>
      <c r="K91" s="41"/>
      <c r="L91" s="41">
        <f t="shared" si="13"/>
        <v>0</v>
      </c>
      <c r="M91" s="41">
        <f t="shared" si="17"/>
        <v>0</v>
      </c>
      <c r="N91" s="41">
        <f t="shared" si="18"/>
        <v>0</v>
      </c>
      <c r="O91" s="157">
        <f t="shared" si="19"/>
        <v>0</v>
      </c>
      <c r="P91" s="153">
        <f t="shared" si="20"/>
        <v>48000</v>
      </c>
      <c r="Q91" s="175">
        <f t="shared" si="21"/>
        <v>16000</v>
      </c>
      <c r="R91" s="154">
        <f t="shared" si="22"/>
        <v>96000</v>
      </c>
      <c r="S91" s="155">
        <f t="shared" si="23"/>
        <v>160000</v>
      </c>
      <c r="V91" s="197"/>
    </row>
    <row r="92" spans="1:22" s="196" customFormat="1" ht="12">
      <c r="A92" s="121">
        <f>'Златибор 2018'!A92</f>
        <v>87</v>
      </c>
      <c r="B92" s="93" t="str">
        <f>'Златибор 2018'!B92</f>
        <v>Набавка штампача са скенером</v>
      </c>
      <c r="C92" s="94" t="str">
        <f>'Златибор 2018'!C92</f>
        <v>ком.</v>
      </c>
      <c r="D92" s="46">
        <v>1</v>
      </c>
      <c r="E92" s="10">
        <v>50000</v>
      </c>
      <c r="F92" s="41">
        <f t="shared" si="24"/>
        <v>50000</v>
      </c>
      <c r="G92" s="41">
        <f t="shared" si="14"/>
        <v>15000</v>
      </c>
      <c r="H92" s="61">
        <f t="shared" si="15"/>
        <v>5000</v>
      </c>
      <c r="I92" s="157">
        <f t="shared" si="16"/>
        <v>30000</v>
      </c>
      <c r="J92" s="38"/>
      <c r="K92" s="41"/>
      <c r="L92" s="41">
        <f t="shared" si="13"/>
        <v>0</v>
      </c>
      <c r="M92" s="41">
        <f t="shared" si="17"/>
        <v>0</v>
      </c>
      <c r="N92" s="41">
        <f t="shared" si="18"/>
        <v>0</v>
      </c>
      <c r="O92" s="157">
        <f t="shared" si="19"/>
        <v>0</v>
      </c>
      <c r="P92" s="153">
        <f t="shared" si="20"/>
        <v>15000</v>
      </c>
      <c r="Q92" s="175">
        <f t="shared" si="21"/>
        <v>5000</v>
      </c>
      <c r="R92" s="154">
        <f t="shared" si="22"/>
        <v>30000</v>
      </c>
      <c r="S92" s="155">
        <f t="shared" si="23"/>
        <v>50000</v>
      </c>
      <c r="V92" s="197"/>
    </row>
    <row r="93" spans="1:22" s="85" customFormat="1" ht="12" hidden="1">
      <c r="A93" s="121">
        <f>'Златибор 2018'!A93</f>
        <v>88</v>
      </c>
      <c r="B93" s="93" t="str">
        <f>'Златибор 2018'!B93</f>
        <v>Набавка геодетских радова</v>
      </c>
      <c r="C93" s="94" t="str">
        <f>'Златибор 2018'!C93</f>
        <v>ком.</v>
      </c>
      <c r="D93" s="46"/>
      <c r="E93" s="10">
        <v>100000</v>
      </c>
      <c r="F93" s="41">
        <f t="shared" si="24"/>
        <v>0</v>
      </c>
      <c r="G93" s="41">
        <f t="shared" si="14"/>
        <v>0</v>
      </c>
      <c r="H93" s="61">
        <f t="shared" si="15"/>
        <v>0</v>
      </c>
      <c r="I93" s="157">
        <f t="shared" si="16"/>
        <v>0</v>
      </c>
      <c r="J93" s="38"/>
      <c r="K93" s="41"/>
      <c r="L93" s="41">
        <f t="shared" si="13"/>
        <v>0</v>
      </c>
      <c r="M93" s="41">
        <f t="shared" si="17"/>
        <v>0</v>
      </c>
      <c r="N93" s="41">
        <f t="shared" si="18"/>
        <v>0</v>
      </c>
      <c r="O93" s="157">
        <f t="shared" si="19"/>
        <v>0</v>
      </c>
      <c r="P93" s="153">
        <f t="shared" si="20"/>
        <v>0</v>
      </c>
      <c r="Q93" s="175">
        <f t="shared" si="21"/>
        <v>0</v>
      </c>
      <c r="R93" s="154">
        <f t="shared" si="22"/>
        <v>0</v>
      </c>
      <c r="S93" s="155">
        <f t="shared" si="23"/>
        <v>0</v>
      </c>
      <c r="V93" s="86"/>
    </row>
    <row r="94" spans="1:22" s="85" customFormat="1" ht="12" customHeight="1">
      <c r="A94" s="121">
        <f>'Златибор 2018'!A94</f>
        <v>89</v>
      </c>
      <c r="B94" s="93" t="str">
        <f>'Златибор 2018'!B94</f>
        <v>Трошкови израде основа газдовања шумама</v>
      </c>
      <c r="C94" s="94" t="str">
        <f>'Златибор 2018'!C94</f>
        <v>ком.</v>
      </c>
      <c r="D94" s="46">
        <v>1</v>
      </c>
      <c r="E94" s="10">
        <v>3700000</v>
      </c>
      <c r="F94" s="41">
        <f t="shared" si="24"/>
        <v>3700000</v>
      </c>
      <c r="G94" s="41">
        <f>F94*0</f>
        <v>0</v>
      </c>
      <c r="H94" s="61">
        <f>F94*0</f>
        <v>0</v>
      </c>
      <c r="I94" s="157">
        <f>F94*1</f>
        <v>3700000</v>
      </c>
      <c r="J94" s="38"/>
      <c r="K94" s="41"/>
      <c r="L94" s="41">
        <f t="shared" si="13"/>
        <v>0</v>
      </c>
      <c r="M94" s="41">
        <f t="shared" si="17"/>
        <v>0</v>
      </c>
      <c r="N94" s="41">
        <f t="shared" si="18"/>
        <v>0</v>
      </c>
      <c r="O94" s="157">
        <f t="shared" si="19"/>
        <v>0</v>
      </c>
      <c r="P94" s="153">
        <f t="shared" si="20"/>
        <v>0</v>
      </c>
      <c r="Q94" s="175">
        <f t="shared" si="21"/>
        <v>0</v>
      </c>
      <c r="R94" s="154">
        <f t="shared" si="22"/>
        <v>3700000</v>
      </c>
      <c r="S94" s="155">
        <f t="shared" si="23"/>
        <v>3700000</v>
      </c>
      <c r="V94" s="86"/>
    </row>
    <row r="95" spans="1:22" s="85" customFormat="1" ht="12" customHeight="1">
      <c r="A95" s="121">
        <f>'Златибор 2018'!A95</f>
        <v>90</v>
      </c>
      <c r="B95" s="93" t="str">
        <f>'Златибор 2018'!B95</f>
        <v>Реализација пројекта презентације ЗП у оквиру клуба Кошутњак</v>
      </c>
      <c r="C95" s="94" t="str">
        <f>'Златибор 2018'!C95</f>
        <v>ком.</v>
      </c>
      <c r="D95" s="46">
        <v>1</v>
      </c>
      <c r="E95" s="70">
        <v>1949773</v>
      </c>
      <c r="F95" s="41">
        <f t="shared" si="24"/>
        <v>1949773</v>
      </c>
      <c r="G95" s="36">
        <f>F95*0</f>
        <v>0</v>
      </c>
      <c r="H95" s="60">
        <f>F95*0</f>
        <v>0</v>
      </c>
      <c r="I95" s="37">
        <f>F95*1</f>
        <v>1949773</v>
      </c>
      <c r="J95" s="38"/>
      <c r="K95" s="41"/>
      <c r="L95" s="41">
        <f t="shared" si="13"/>
        <v>0</v>
      </c>
      <c r="M95" s="36">
        <f t="shared" si="17"/>
        <v>0</v>
      </c>
      <c r="N95" s="36">
        <f t="shared" si="18"/>
        <v>0</v>
      </c>
      <c r="O95" s="37">
        <f t="shared" si="19"/>
        <v>0</v>
      </c>
      <c r="P95" s="153">
        <f t="shared" si="20"/>
        <v>0</v>
      </c>
      <c r="Q95" s="175">
        <f t="shared" si="21"/>
        <v>0</v>
      </c>
      <c r="R95" s="154">
        <f t="shared" si="22"/>
        <v>1949773</v>
      </c>
      <c r="S95" s="155">
        <f t="shared" si="23"/>
        <v>1949773</v>
      </c>
      <c r="V95" s="86"/>
    </row>
    <row r="96" spans="1:22" s="85" customFormat="1" ht="12" customHeight="1" hidden="1">
      <c r="A96" s="121">
        <f>'Златибор 2018'!A96</f>
        <v>0</v>
      </c>
      <c r="B96" s="93">
        <f>'Златибор 2018'!B96</f>
        <v>0</v>
      </c>
      <c r="C96" s="94">
        <f>'Златибор 2018'!C96</f>
        <v>0</v>
      </c>
      <c r="D96" s="46"/>
      <c r="E96" s="70"/>
      <c r="F96" s="41">
        <f t="shared" si="24"/>
        <v>0</v>
      </c>
      <c r="G96" s="36">
        <f t="shared" si="14"/>
        <v>0</v>
      </c>
      <c r="H96" s="60">
        <f aca="true" t="shared" si="25" ref="H96:H111">F96*0.15</f>
        <v>0</v>
      </c>
      <c r="I96" s="37">
        <f aca="true" t="shared" si="26" ref="I96:I111">F96*0.55</f>
        <v>0</v>
      </c>
      <c r="J96" s="38"/>
      <c r="K96" s="41"/>
      <c r="L96" s="41">
        <f t="shared" si="13"/>
        <v>0</v>
      </c>
      <c r="M96" s="130">
        <f t="shared" si="17"/>
        <v>0</v>
      </c>
      <c r="N96" s="36">
        <f t="shared" si="18"/>
        <v>0</v>
      </c>
      <c r="O96" s="37">
        <f t="shared" si="19"/>
        <v>0</v>
      </c>
      <c r="P96" s="153">
        <f t="shared" si="20"/>
        <v>0</v>
      </c>
      <c r="Q96" s="175">
        <f t="shared" si="21"/>
        <v>0</v>
      </c>
      <c r="R96" s="154">
        <f t="shared" si="22"/>
        <v>0</v>
      </c>
      <c r="S96" s="155">
        <f t="shared" si="23"/>
        <v>0</v>
      </c>
      <c r="V96" s="86"/>
    </row>
    <row r="97" spans="1:22" s="85" customFormat="1" ht="12" customHeight="1" hidden="1">
      <c r="A97" s="121">
        <f>'Златибор 2018'!A97</f>
        <v>0</v>
      </c>
      <c r="B97" s="93">
        <f>'Златибор 2018'!B97</f>
        <v>0</v>
      </c>
      <c r="C97" s="94">
        <f>'Златибор 2018'!C97</f>
        <v>0</v>
      </c>
      <c r="D97" s="45"/>
      <c r="E97" s="70"/>
      <c r="F97" s="41">
        <f t="shared" si="24"/>
        <v>0</v>
      </c>
      <c r="G97" s="36">
        <f t="shared" si="14"/>
        <v>0</v>
      </c>
      <c r="H97" s="60">
        <f t="shared" si="25"/>
        <v>0</v>
      </c>
      <c r="I97" s="37">
        <f t="shared" si="26"/>
        <v>0</v>
      </c>
      <c r="J97" s="35"/>
      <c r="K97" s="36"/>
      <c r="L97" s="36">
        <f t="shared" si="13"/>
        <v>0</v>
      </c>
      <c r="M97" s="130">
        <f t="shared" si="17"/>
        <v>0</v>
      </c>
      <c r="N97" s="36">
        <f t="shared" si="18"/>
        <v>0</v>
      </c>
      <c r="O97" s="37">
        <f t="shared" si="19"/>
        <v>0</v>
      </c>
      <c r="P97" s="153">
        <f t="shared" si="20"/>
        <v>0</v>
      </c>
      <c r="Q97" s="175">
        <f t="shared" si="21"/>
        <v>0</v>
      </c>
      <c r="R97" s="154">
        <f t="shared" si="22"/>
        <v>0</v>
      </c>
      <c r="S97" s="155">
        <f t="shared" si="23"/>
        <v>0</v>
      </c>
      <c r="V97" s="86"/>
    </row>
    <row r="98" spans="1:22" s="85" customFormat="1" ht="12" customHeight="1" hidden="1">
      <c r="A98" s="121">
        <f>'Златибор 2018'!A98</f>
        <v>0</v>
      </c>
      <c r="B98" s="93">
        <f>'Златибор 2018'!B98</f>
        <v>0</v>
      </c>
      <c r="C98" s="94">
        <f>'Златибор 2018'!C98</f>
        <v>0</v>
      </c>
      <c r="D98" s="45"/>
      <c r="E98" s="70"/>
      <c r="F98" s="41">
        <f t="shared" si="24"/>
        <v>0</v>
      </c>
      <c r="G98" s="36">
        <f t="shared" si="14"/>
        <v>0</v>
      </c>
      <c r="H98" s="60">
        <f t="shared" si="25"/>
        <v>0</v>
      </c>
      <c r="I98" s="37">
        <f t="shared" si="26"/>
        <v>0</v>
      </c>
      <c r="J98" s="35"/>
      <c r="K98" s="36"/>
      <c r="L98" s="36">
        <f t="shared" si="13"/>
        <v>0</v>
      </c>
      <c r="M98" s="130">
        <f t="shared" si="17"/>
        <v>0</v>
      </c>
      <c r="N98" s="36">
        <f t="shared" si="18"/>
        <v>0</v>
      </c>
      <c r="O98" s="37">
        <f t="shared" si="19"/>
        <v>0</v>
      </c>
      <c r="P98" s="153">
        <f t="shared" si="20"/>
        <v>0</v>
      </c>
      <c r="Q98" s="175">
        <f t="shared" si="21"/>
        <v>0</v>
      </c>
      <c r="R98" s="154">
        <f t="shared" si="22"/>
        <v>0</v>
      </c>
      <c r="S98" s="155">
        <f t="shared" si="23"/>
        <v>0</v>
      </c>
      <c r="V98" s="86"/>
    </row>
    <row r="99" spans="1:22" s="85" customFormat="1" ht="12" customHeight="1" hidden="1">
      <c r="A99" s="121">
        <f>'Златибор 2018'!A99</f>
        <v>0</v>
      </c>
      <c r="B99" s="93">
        <f>'Златибор 2018'!B99</f>
        <v>0</v>
      </c>
      <c r="C99" s="94">
        <f>'Златибор 2018'!C99</f>
        <v>0</v>
      </c>
      <c r="D99" s="45"/>
      <c r="E99" s="70"/>
      <c r="F99" s="41">
        <f t="shared" si="24"/>
        <v>0</v>
      </c>
      <c r="G99" s="36">
        <f t="shared" si="14"/>
        <v>0</v>
      </c>
      <c r="H99" s="60">
        <f t="shared" si="25"/>
        <v>0</v>
      </c>
      <c r="I99" s="37">
        <f t="shared" si="26"/>
        <v>0</v>
      </c>
      <c r="J99" s="35"/>
      <c r="K99" s="36"/>
      <c r="L99" s="36">
        <f t="shared" si="13"/>
        <v>0</v>
      </c>
      <c r="M99" s="130">
        <f t="shared" si="17"/>
        <v>0</v>
      </c>
      <c r="N99" s="36">
        <f t="shared" si="18"/>
        <v>0</v>
      </c>
      <c r="O99" s="37">
        <f t="shared" si="19"/>
        <v>0</v>
      </c>
      <c r="P99" s="153">
        <f t="shared" si="20"/>
        <v>0</v>
      </c>
      <c r="Q99" s="175">
        <f t="shared" si="21"/>
        <v>0</v>
      </c>
      <c r="R99" s="154">
        <f t="shared" si="22"/>
        <v>0</v>
      </c>
      <c r="S99" s="155">
        <f t="shared" si="23"/>
        <v>0</v>
      </c>
      <c r="V99" s="86"/>
    </row>
    <row r="100" spans="1:22" s="85" customFormat="1" ht="12" customHeight="1" hidden="1">
      <c r="A100" s="121">
        <f>'Златибор 2018'!A100</f>
        <v>0</v>
      </c>
      <c r="B100" s="93">
        <f>'Златибор 2018'!B100</f>
        <v>0</v>
      </c>
      <c r="C100" s="94">
        <f>'Златибор 2018'!C100</f>
        <v>0</v>
      </c>
      <c r="D100" s="45"/>
      <c r="E100" s="70"/>
      <c r="F100" s="41">
        <f t="shared" si="24"/>
        <v>0</v>
      </c>
      <c r="G100" s="36">
        <f t="shared" si="14"/>
        <v>0</v>
      </c>
      <c r="H100" s="60">
        <f t="shared" si="25"/>
        <v>0</v>
      </c>
      <c r="I100" s="37">
        <f t="shared" si="26"/>
        <v>0</v>
      </c>
      <c r="J100" s="35"/>
      <c r="K100" s="36"/>
      <c r="L100" s="36">
        <f t="shared" si="13"/>
        <v>0</v>
      </c>
      <c r="M100" s="130">
        <f t="shared" si="17"/>
        <v>0</v>
      </c>
      <c r="N100" s="36">
        <f t="shared" si="18"/>
        <v>0</v>
      </c>
      <c r="O100" s="37">
        <f t="shared" si="19"/>
        <v>0</v>
      </c>
      <c r="P100" s="153">
        <f t="shared" si="20"/>
        <v>0</v>
      </c>
      <c r="Q100" s="175">
        <f t="shared" si="21"/>
        <v>0</v>
      </c>
      <c r="R100" s="154">
        <f t="shared" si="22"/>
        <v>0</v>
      </c>
      <c r="S100" s="155">
        <f t="shared" si="23"/>
        <v>0</v>
      </c>
      <c r="V100" s="86"/>
    </row>
    <row r="101" spans="1:22" s="85" customFormat="1" ht="12" customHeight="1" hidden="1">
      <c r="A101" s="121">
        <f>'Златибор 2018'!A101</f>
        <v>0</v>
      </c>
      <c r="B101" s="93">
        <f>'Златибор 2018'!B101</f>
        <v>0</v>
      </c>
      <c r="C101" s="94">
        <f>'Златибор 2018'!C101</f>
        <v>0</v>
      </c>
      <c r="D101" s="45"/>
      <c r="E101" s="70"/>
      <c r="F101" s="41">
        <f t="shared" si="24"/>
        <v>0</v>
      </c>
      <c r="G101" s="36">
        <f t="shared" si="14"/>
        <v>0</v>
      </c>
      <c r="H101" s="60">
        <f t="shared" si="25"/>
        <v>0</v>
      </c>
      <c r="I101" s="37">
        <f t="shared" si="26"/>
        <v>0</v>
      </c>
      <c r="J101" s="35"/>
      <c r="K101" s="36"/>
      <c r="L101" s="36">
        <f t="shared" si="13"/>
        <v>0</v>
      </c>
      <c r="M101" s="130">
        <f t="shared" si="17"/>
        <v>0</v>
      </c>
      <c r="N101" s="36">
        <f t="shared" si="18"/>
        <v>0</v>
      </c>
      <c r="O101" s="37">
        <f t="shared" si="19"/>
        <v>0</v>
      </c>
      <c r="P101" s="153">
        <f t="shared" si="20"/>
        <v>0</v>
      </c>
      <c r="Q101" s="175">
        <f t="shared" si="21"/>
        <v>0</v>
      </c>
      <c r="R101" s="154">
        <f t="shared" si="22"/>
        <v>0</v>
      </c>
      <c r="S101" s="155">
        <f t="shared" si="23"/>
        <v>0</v>
      </c>
      <c r="V101" s="86"/>
    </row>
    <row r="102" spans="1:22" s="85" customFormat="1" ht="12" customHeight="1" hidden="1">
      <c r="A102" s="121" t="str">
        <f>'Златибор 2018'!A102</f>
        <v>Учешће ЈП ,,Србојашуме Београд -36 %</v>
      </c>
      <c r="B102" s="93">
        <f>'Златибор 2018'!B102</f>
        <v>0</v>
      </c>
      <c r="C102" s="94">
        <f>'Златибор 2018'!C102</f>
        <v>0</v>
      </c>
      <c r="D102" s="45"/>
      <c r="E102" s="70"/>
      <c r="F102" s="41">
        <f t="shared" si="24"/>
        <v>0</v>
      </c>
      <c r="G102" s="36">
        <f t="shared" si="14"/>
        <v>0</v>
      </c>
      <c r="H102" s="60">
        <f t="shared" si="25"/>
        <v>0</v>
      </c>
      <c r="I102" s="37">
        <f t="shared" si="26"/>
        <v>0</v>
      </c>
      <c r="J102" s="35"/>
      <c r="K102" s="36"/>
      <c r="L102" s="36">
        <f t="shared" si="13"/>
        <v>0</v>
      </c>
      <c r="M102" s="130">
        <f t="shared" si="17"/>
        <v>0</v>
      </c>
      <c r="N102" s="36">
        <f t="shared" si="18"/>
        <v>0</v>
      </c>
      <c r="O102" s="37">
        <f t="shared" si="19"/>
        <v>0</v>
      </c>
      <c r="P102" s="153">
        <f t="shared" si="20"/>
        <v>0</v>
      </c>
      <c r="Q102" s="175">
        <f t="shared" si="21"/>
        <v>0</v>
      </c>
      <c r="R102" s="154">
        <f t="shared" si="22"/>
        <v>0</v>
      </c>
      <c r="S102" s="155">
        <f t="shared" si="23"/>
        <v>0</v>
      </c>
      <c r="V102" s="86"/>
    </row>
    <row r="103" spans="1:22" s="85" customFormat="1" ht="12" customHeight="1" hidden="1">
      <c r="A103" s="121" t="str">
        <f>'Златибор 2018'!A103</f>
        <v>Учешће Буџета Републике Србије - 64%</v>
      </c>
      <c r="B103" s="93">
        <f>'Златибор 2018'!B103</f>
        <v>0</v>
      </c>
      <c r="C103" s="94">
        <f>'Златибор 2018'!C103</f>
        <v>0</v>
      </c>
      <c r="D103" s="45"/>
      <c r="E103" s="70"/>
      <c r="F103" s="41">
        <f t="shared" si="24"/>
        <v>0</v>
      </c>
      <c r="G103" s="36">
        <f t="shared" si="14"/>
        <v>0</v>
      </c>
      <c r="H103" s="60">
        <f t="shared" si="25"/>
        <v>0</v>
      </c>
      <c r="I103" s="37">
        <f t="shared" si="26"/>
        <v>0</v>
      </c>
      <c r="J103" s="35"/>
      <c r="K103" s="36"/>
      <c r="L103" s="36">
        <f t="shared" si="13"/>
        <v>0</v>
      </c>
      <c r="M103" s="130">
        <f t="shared" si="17"/>
        <v>0</v>
      </c>
      <c r="N103" s="36">
        <f t="shared" si="18"/>
        <v>0</v>
      </c>
      <c r="O103" s="37">
        <f t="shared" si="19"/>
        <v>0</v>
      </c>
      <c r="P103" s="153">
        <f t="shared" si="20"/>
        <v>0</v>
      </c>
      <c r="Q103" s="175">
        <f t="shared" si="21"/>
        <v>0</v>
      </c>
      <c r="R103" s="154">
        <f t="shared" si="22"/>
        <v>0</v>
      </c>
      <c r="S103" s="155">
        <f t="shared" si="23"/>
        <v>0</v>
      </c>
      <c r="V103" s="86"/>
    </row>
    <row r="104" spans="1:22" s="85" customFormat="1" ht="12" customHeight="1" hidden="1">
      <c r="A104" s="121">
        <f>'Златибор 2018'!A104</f>
        <v>0</v>
      </c>
      <c r="B104" s="93">
        <f>'Златибор 2018'!B104</f>
        <v>0</v>
      </c>
      <c r="C104" s="94">
        <f>'Златибор 2018'!C104</f>
        <v>0</v>
      </c>
      <c r="D104" s="45"/>
      <c r="E104" s="70"/>
      <c r="F104" s="41">
        <f t="shared" si="24"/>
        <v>0</v>
      </c>
      <c r="G104" s="36">
        <f t="shared" si="14"/>
        <v>0</v>
      </c>
      <c r="H104" s="60">
        <f t="shared" si="25"/>
        <v>0</v>
      </c>
      <c r="I104" s="37">
        <f t="shared" si="26"/>
        <v>0</v>
      </c>
      <c r="J104" s="35"/>
      <c r="K104" s="36"/>
      <c r="L104" s="36">
        <f aca="true" t="shared" si="27" ref="L104:L111">J104*K104</f>
        <v>0</v>
      </c>
      <c r="M104" s="130">
        <f t="shared" si="17"/>
        <v>0</v>
      </c>
      <c r="N104" s="36">
        <f t="shared" si="18"/>
        <v>0</v>
      </c>
      <c r="O104" s="37">
        <f t="shared" si="19"/>
        <v>0</v>
      </c>
      <c r="P104" s="153">
        <f t="shared" si="20"/>
        <v>0</v>
      </c>
      <c r="Q104" s="175">
        <f t="shared" si="21"/>
        <v>0</v>
      </c>
      <c r="R104" s="154">
        <f t="shared" si="22"/>
        <v>0</v>
      </c>
      <c r="S104" s="155">
        <f t="shared" si="23"/>
        <v>0</v>
      </c>
      <c r="V104" s="86"/>
    </row>
    <row r="105" spans="1:22" s="85" customFormat="1" ht="12" customHeight="1" hidden="1">
      <c r="A105" s="121">
        <f>'Златибор 2018'!A105</f>
        <v>0</v>
      </c>
      <c r="B105" s="93">
        <f>'Златибор 2018'!B105</f>
        <v>0</v>
      </c>
      <c r="C105" s="94">
        <f>'Златибор 2018'!C105</f>
        <v>0</v>
      </c>
      <c r="D105" s="45"/>
      <c r="E105" s="70"/>
      <c r="F105" s="41">
        <f t="shared" si="24"/>
        <v>0</v>
      </c>
      <c r="G105" s="36">
        <f t="shared" si="14"/>
        <v>0</v>
      </c>
      <c r="H105" s="60">
        <f t="shared" si="25"/>
        <v>0</v>
      </c>
      <c r="I105" s="37">
        <f t="shared" si="26"/>
        <v>0</v>
      </c>
      <c r="J105" s="35"/>
      <c r="K105" s="36"/>
      <c r="L105" s="36">
        <f t="shared" si="27"/>
        <v>0</v>
      </c>
      <c r="M105" s="130">
        <f t="shared" si="17"/>
        <v>0</v>
      </c>
      <c r="N105" s="36">
        <f t="shared" si="18"/>
        <v>0</v>
      </c>
      <c r="O105" s="37">
        <f t="shared" si="19"/>
        <v>0</v>
      </c>
      <c r="P105" s="153">
        <f t="shared" si="20"/>
        <v>0</v>
      </c>
      <c r="Q105" s="175">
        <f t="shared" si="21"/>
        <v>0</v>
      </c>
      <c r="R105" s="154">
        <f t="shared" si="22"/>
        <v>0</v>
      </c>
      <c r="S105" s="155">
        <f t="shared" si="23"/>
        <v>0</v>
      </c>
      <c r="V105" s="86"/>
    </row>
    <row r="106" spans="1:22" s="85" customFormat="1" ht="12" customHeight="1" hidden="1">
      <c r="A106" s="121">
        <f>'Златибор 2018'!A106</f>
        <v>0</v>
      </c>
      <c r="B106" s="93">
        <f>'Златибор 2018'!B106</f>
        <v>0</v>
      </c>
      <c r="C106" s="94">
        <f>'Златибор 2018'!C106</f>
        <v>0</v>
      </c>
      <c r="D106" s="45"/>
      <c r="E106" s="70"/>
      <c r="F106" s="41">
        <f t="shared" si="24"/>
        <v>0</v>
      </c>
      <c r="G106" s="36">
        <f t="shared" si="14"/>
        <v>0</v>
      </c>
      <c r="H106" s="60">
        <f t="shared" si="25"/>
        <v>0</v>
      </c>
      <c r="I106" s="37">
        <f t="shared" si="26"/>
        <v>0</v>
      </c>
      <c r="J106" s="35"/>
      <c r="K106" s="36"/>
      <c r="L106" s="36">
        <f t="shared" si="27"/>
        <v>0</v>
      </c>
      <c r="M106" s="130">
        <f t="shared" si="17"/>
        <v>0</v>
      </c>
      <c r="N106" s="36">
        <f t="shared" si="18"/>
        <v>0</v>
      </c>
      <c r="O106" s="37">
        <f t="shared" si="19"/>
        <v>0</v>
      </c>
      <c r="P106" s="153">
        <f t="shared" si="20"/>
        <v>0</v>
      </c>
      <c r="Q106" s="175">
        <f t="shared" si="21"/>
        <v>0</v>
      </c>
      <c r="R106" s="154">
        <f t="shared" si="22"/>
        <v>0</v>
      </c>
      <c r="S106" s="155">
        <f t="shared" si="23"/>
        <v>0</v>
      </c>
      <c r="V106" s="86"/>
    </row>
    <row r="107" spans="1:22" s="85" customFormat="1" ht="12" customHeight="1" hidden="1">
      <c r="A107" s="121">
        <f>'Златибор 2018'!A107</f>
        <v>0</v>
      </c>
      <c r="B107" s="93">
        <f>'Златибор 2018'!B107</f>
        <v>0</v>
      </c>
      <c r="C107" s="94">
        <f>'Златибор 2018'!C107</f>
        <v>0</v>
      </c>
      <c r="D107" s="45"/>
      <c r="E107" s="70"/>
      <c r="F107" s="41">
        <f t="shared" si="24"/>
        <v>0</v>
      </c>
      <c r="G107" s="36">
        <f t="shared" si="14"/>
        <v>0</v>
      </c>
      <c r="H107" s="60">
        <f t="shared" si="25"/>
        <v>0</v>
      </c>
      <c r="I107" s="37">
        <f t="shared" si="26"/>
        <v>0</v>
      </c>
      <c r="J107" s="35"/>
      <c r="K107" s="36"/>
      <c r="L107" s="36">
        <f t="shared" si="27"/>
        <v>0</v>
      </c>
      <c r="M107" s="130">
        <f t="shared" si="17"/>
        <v>0</v>
      </c>
      <c r="N107" s="36">
        <f t="shared" si="18"/>
        <v>0</v>
      </c>
      <c r="O107" s="37">
        <f t="shared" si="19"/>
        <v>0</v>
      </c>
      <c r="P107" s="153">
        <f t="shared" si="20"/>
        <v>0</v>
      </c>
      <c r="Q107" s="175">
        <f t="shared" si="21"/>
        <v>0</v>
      </c>
      <c r="R107" s="154">
        <f t="shared" si="22"/>
        <v>0</v>
      </c>
      <c r="S107" s="155">
        <f t="shared" si="23"/>
        <v>0</v>
      </c>
      <c r="V107" s="86"/>
    </row>
    <row r="108" spans="1:22" s="85" customFormat="1" ht="12" customHeight="1" hidden="1">
      <c r="A108" s="121">
        <f>'Златибор 2018'!A108</f>
        <v>0</v>
      </c>
      <c r="B108" s="93">
        <f>'Златибор 2018'!B108</f>
        <v>0</v>
      </c>
      <c r="C108" s="94">
        <f>'Златибор 2018'!C108</f>
        <v>0</v>
      </c>
      <c r="D108" s="45"/>
      <c r="E108" s="70"/>
      <c r="F108" s="36">
        <f>D108*E108</f>
        <v>0</v>
      </c>
      <c r="G108" s="130">
        <f t="shared" si="14"/>
        <v>0</v>
      </c>
      <c r="H108" s="60">
        <f t="shared" si="25"/>
        <v>0</v>
      </c>
      <c r="I108" s="37">
        <f t="shared" si="26"/>
        <v>0</v>
      </c>
      <c r="J108" s="35"/>
      <c r="K108" s="36"/>
      <c r="L108" s="36">
        <f t="shared" si="27"/>
        <v>0</v>
      </c>
      <c r="M108" s="130">
        <f t="shared" si="17"/>
        <v>0</v>
      </c>
      <c r="N108" s="36">
        <f t="shared" si="18"/>
        <v>0</v>
      </c>
      <c r="O108" s="37">
        <f t="shared" si="19"/>
        <v>0</v>
      </c>
      <c r="P108" s="153">
        <f t="shared" si="20"/>
        <v>0</v>
      </c>
      <c r="Q108" s="175">
        <f t="shared" si="21"/>
        <v>0</v>
      </c>
      <c r="R108" s="154">
        <f t="shared" si="22"/>
        <v>0</v>
      </c>
      <c r="S108" s="155">
        <f t="shared" si="23"/>
        <v>0</v>
      </c>
      <c r="V108" s="86"/>
    </row>
    <row r="109" spans="1:22" s="85" customFormat="1" ht="12" customHeight="1" hidden="1">
      <c r="A109" s="121">
        <f>'Златибор 2018'!A109</f>
        <v>0</v>
      </c>
      <c r="B109" s="93">
        <f>'Златибор 2018'!B109</f>
        <v>0</v>
      </c>
      <c r="C109" s="94">
        <f>'Златибор 2018'!C109</f>
        <v>0</v>
      </c>
      <c r="D109" s="45"/>
      <c r="E109" s="70"/>
      <c r="F109" s="36">
        <f>D109*E109</f>
        <v>0</v>
      </c>
      <c r="G109" s="130">
        <f t="shared" si="14"/>
        <v>0</v>
      </c>
      <c r="H109" s="60">
        <f t="shared" si="25"/>
        <v>0</v>
      </c>
      <c r="I109" s="37">
        <f t="shared" si="26"/>
        <v>0</v>
      </c>
      <c r="J109" s="35"/>
      <c r="K109" s="36"/>
      <c r="L109" s="36">
        <f t="shared" si="27"/>
        <v>0</v>
      </c>
      <c r="M109" s="130">
        <f t="shared" si="17"/>
        <v>0</v>
      </c>
      <c r="N109" s="36">
        <f t="shared" si="18"/>
        <v>0</v>
      </c>
      <c r="O109" s="37">
        <f t="shared" si="19"/>
        <v>0</v>
      </c>
      <c r="P109" s="153">
        <f t="shared" si="20"/>
        <v>0</v>
      </c>
      <c r="Q109" s="175">
        <f t="shared" si="21"/>
        <v>0</v>
      </c>
      <c r="R109" s="154">
        <f t="shared" si="22"/>
        <v>0</v>
      </c>
      <c r="S109" s="155">
        <f t="shared" si="23"/>
        <v>0</v>
      </c>
      <c r="V109" s="86"/>
    </row>
    <row r="110" spans="1:22" s="85" customFormat="1" ht="12" customHeight="1" hidden="1">
      <c r="A110" s="121">
        <f>'Златибор 2018'!A110</f>
        <v>0</v>
      </c>
      <c r="B110" s="93">
        <f>'Златибор 2018'!B110</f>
        <v>0</v>
      </c>
      <c r="C110" s="94">
        <f>'Златибор 2018'!C110</f>
        <v>0</v>
      </c>
      <c r="D110" s="45"/>
      <c r="E110" s="70"/>
      <c r="F110" s="36">
        <f>D110*E110</f>
        <v>0</v>
      </c>
      <c r="G110" s="130">
        <f t="shared" si="14"/>
        <v>0</v>
      </c>
      <c r="H110" s="60">
        <f t="shared" si="25"/>
        <v>0</v>
      </c>
      <c r="I110" s="37">
        <f t="shared" si="26"/>
        <v>0</v>
      </c>
      <c r="J110" s="35"/>
      <c r="K110" s="36"/>
      <c r="L110" s="36">
        <f t="shared" si="27"/>
        <v>0</v>
      </c>
      <c r="M110" s="130">
        <f t="shared" si="17"/>
        <v>0</v>
      </c>
      <c r="N110" s="36">
        <f t="shared" si="18"/>
        <v>0</v>
      </c>
      <c r="O110" s="37">
        <f t="shared" si="19"/>
        <v>0</v>
      </c>
      <c r="P110" s="153">
        <f t="shared" si="20"/>
        <v>0</v>
      </c>
      <c r="Q110" s="175">
        <f t="shared" si="21"/>
        <v>0</v>
      </c>
      <c r="R110" s="154">
        <f t="shared" si="22"/>
        <v>0</v>
      </c>
      <c r="S110" s="155">
        <f t="shared" si="23"/>
        <v>0</v>
      </c>
      <c r="V110" s="86"/>
    </row>
    <row r="111" spans="1:22" s="85" customFormat="1" ht="12" customHeight="1" hidden="1">
      <c r="A111" s="120"/>
      <c r="B111" s="98"/>
      <c r="C111" s="99"/>
      <c r="D111" s="100"/>
      <c r="E111" s="101"/>
      <c r="F111" s="50">
        <f>D111*E111</f>
        <v>0</v>
      </c>
      <c r="G111" s="36">
        <f t="shared" si="14"/>
        <v>0</v>
      </c>
      <c r="H111" s="60">
        <f t="shared" si="25"/>
        <v>0</v>
      </c>
      <c r="I111" s="37">
        <f t="shared" si="26"/>
        <v>0</v>
      </c>
      <c r="J111" s="181"/>
      <c r="K111" s="50"/>
      <c r="L111" s="50">
        <f t="shared" si="27"/>
        <v>0</v>
      </c>
      <c r="M111" s="50">
        <f t="shared" si="17"/>
        <v>0</v>
      </c>
      <c r="N111" s="50">
        <f t="shared" si="18"/>
        <v>0</v>
      </c>
      <c r="O111" s="58">
        <f t="shared" si="19"/>
        <v>0</v>
      </c>
      <c r="P111" s="182">
        <f t="shared" si="20"/>
        <v>0</v>
      </c>
      <c r="Q111" s="183">
        <f t="shared" si="21"/>
        <v>0</v>
      </c>
      <c r="R111" s="184">
        <f t="shared" si="22"/>
        <v>0</v>
      </c>
      <c r="S111" s="185">
        <f t="shared" si="23"/>
        <v>0</v>
      </c>
      <c r="V111" s="86"/>
    </row>
    <row r="112" spans="1:22" s="79" customFormat="1" ht="22.5" customHeight="1" thickBot="1">
      <c r="A112" s="72"/>
      <c r="B112" s="73"/>
      <c r="C112" s="74"/>
      <c r="D112" s="75"/>
      <c r="E112" s="76"/>
      <c r="F112" s="76">
        <f>SUM(F6:F111)</f>
        <v>52547963.98725</v>
      </c>
      <c r="G112" s="76">
        <f>SUM(G6:G111)</f>
        <v>8730657.296219999</v>
      </c>
      <c r="H112" s="76">
        <f>SUM(H6:H111)</f>
        <v>2467619.09914</v>
      </c>
      <c r="I112" s="78">
        <f>SUM(I6:I111)</f>
        <v>41349687.59189</v>
      </c>
      <c r="J112" s="75"/>
      <c r="K112" s="76"/>
      <c r="L112" s="76">
        <f>SUM(L6:L111)</f>
        <v>4745534.2</v>
      </c>
      <c r="M112" s="76">
        <f>SUM(M6:M111)</f>
        <v>1909660.26</v>
      </c>
      <c r="N112" s="76">
        <f>SUM(N6:N111)</f>
        <v>630830.1299999999</v>
      </c>
      <c r="O112" s="78">
        <f>SUM(O6:O111)</f>
        <v>2205043.81</v>
      </c>
      <c r="P112" s="144">
        <f>SUM(P6:P103)</f>
        <v>10640317.556219999</v>
      </c>
      <c r="Q112" s="146">
        <f>SUM(Q6:Q103)</f>
        <v>3098449.22914</v>
      </c>
      <c r="R112" s="146">
        <f>SUM(R6:R103)</f>
        <v>43554731.401889995</v>
      </c>
      <c r="S112" s="147">
        <f>SUM(S6:S103)</f>
        <v>57293498.187249996</v>
      </c>
      <c r="V112" s="80"/>
    </row>
    <row r="113" spans="1:22" s="85" customFormat="1" ht="12">
      <c r="A113" s="87"/>
      <c r="B113" s="102"/>
      <c r="D113" s="103"/>
      <c r="E113" s="86"/>
      <c r="F113" s="86">
        <f>G112+H112+I112</f>
        <v>52547963.98725</v>
      </c>
      <c r="G113" s="86"/>
      <c r="H113" s="86"/>
      <c r="I113" s="86"/>
      <c r="J113" s="103"/>
      <c r="K113" s="86"/>
      <c r="L113" s="86"/>
      <c r="M113" s="86"/>
      <c r="N113" s="86"/>
      <c r="O113" s="86"/>
      <c r="P113" s="79"/>
      <c r="Q113" s="79"/>
      <c r="R113" s="118"/>
      <c r="S113" s="104"/>
      <c r="V113" s="86"/>
    </row>
    <row r="114" spans="1:22" s="85" customFormat="1" ht="12">
      <c r="A114" s="227" t="s">
        <v>154</v>
      </c>
      <c r="B114" s="227"/>
      <c r="D114" s="103"/>
      <c r="E114" s="86"/>
      <c r="F114" s="86"/>
      <c r="G114" s="86"/>
      <c r="H114" s="86"/>
      <c r="I114" s="86"/>
      <c r="J114" s="103"/>
      <c r="K114" s="86"/>
      <c r="L114" s="86"/>
      <c r="M114" s="86"/>
      <c r="N114" s="86"/>
      <c r="O114" s="86"/>
      <c r="P114" s="79"/>
      <c r="Q114" s="79"/>
      <c r="R114" s="86"/>
      <c r="S114" s="86"/>
      <c r="V114" s="86"/>
    </row>
    <row r="115" spans="1:22" s="85" customFormat="1" ht="12">
      <c r="A115" s="227" t="s">
        <v>153</v>
      </c>
      <c r="B115" s="227"/>
      <c r="D115" s="103"/>
      <c r="E115" s="86"/>
      <c r="F115" s="86"/>
      <c r="G115" s="86"/>
      <c r="H115" s="86"/>
      <c r="I115" s="86"/>
      <c r="J115" s="103"/>
      <c r="K115" s="86"/>
      <c r="L115" s="86"/>
      <c r="M115" s="86"/>
      <c r="N115" s="86"/>
      <c r="O115" s="86"/>
      <c r="P115" s="79"/>
      <c r="Q115" s="79"/>
      <c r="R115" s="86"/>
      <c r="S115" s="86"/>
      <c r="V115" s="86"/>
    </row>
    <row r="116" spans="16:19" ht="12.75">
      <c r="P116" s="80"/>
      <c r="Q116" s="80"/>
      <c r="R116" s="86"/>
      <c r="S116" s="85"/>
    </row>
    <row r="117" spans="16:19" ht="12.75">
      <c r="P117" s="161">
        <f>P112/S112</f>
        <v>0.18571596940100749</v>
      </c>
      <c r="Q117" s="161"/>
      <c r="R117" s="86"/>
      <c r="S117" s="85"/>
    </row>
    <row r="118" spans="16:19" ht="12.75">
      <c r="P118" s="161">
        <f>R112/S112</f>
        <v>0.7602037365486368</v>
      </c>
      <c r="Q118" s="161"/>
      <c r="R118" s="86"/>
      <c r="S118" s="85"/>
    </row>
    <row r="119" spans="16:19" ht="12.75">
      <c r="P119" s="79"/>
      <c r="Q119" s="79"/>
      <c r="R119" s="86"/>
      <c r="S119" s="85"/>
    </row>
    <row r="121" ht="12.75">
      <c r="B121" s="107">
        <f>796000+796000+398000</f>
        <v>1990000</v>
      </c>
    </row>
  </sheetData>
  <sheetProtection/>
  <mergeCells count="10">
    <mergeCell ref="A1:S1"/>
    <mergeCell ref="A114:B114"/>
    <mergeCell ref="A115:B115"/>
    <mergeCell ref="A3:A4"/>
    <mergeCell ref="B3:B4"/>
    <mergeCell ref="C3:C4"/>
    <mergeCell ref="D3:I3"/>
    <mergeCell ref="J3:O3"/>
    <mergeCell ref="P3:S3"/>
    <mergeCell ref="A2:S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9"/>
  <sheetViews>
    <sheetView showZeros="0" view="pageBreakPreview" zoomScaleSheetLayoutView="100" zoomScalePageLayoutView="0" workbookViewId="0" topLeftCell="A20">
      <selection activeCell="F25" sqref="F25"/>
    </sheetView>
  </sheetViews>
  <sheetFormatPr defaultColWidth="9.140625" defaultRowHeight="12.75"/>
  <cols>
    <col min="1" max="1" width="5.28125" style="106" customWidth="1"/>
    <col min="2" max="2" width="58.28125" style="107" customWidth="1"/>
    <col min="3" max="3" width="6.421875" style="82" customWidth="1"/>
    <col min="4" max="4" width="9.7109375" style="108" customWidth="1"/>
    <col min="5" max="6" width="11.7109375" style="83" customWidth="1"/>
    <col min="7" max="8" width="10.57421875" style="83" customWidth="1"/>
    <col min="9" max="9" width="10.7109375" style="83" customWidth="1"/>
    <col min="10" max="10" width="9.7109375" style="108" customWidth="1"/>
    <col min="11" max="11" width="9.7109375" style="83" customWidth="1"/>
    <col min="12" max="12" width="11.7109375" style="83" customWidth="1"/>
    <col min="13" max="15" width="9.71093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11.7109375" style="82" bestFit="1" customWidth="1"/>
    <col min="21" max="21" width="9.140625" style="82" customWidth="1"/>
    <col min="22" max="22" width="12.7109375" style="83" bestFit="1" customWidth="1"/>
    <col min="23" max="25" width="9.140625" style="82" customWidth="1"/>
    <col min="26" max="26" width="11.57421875" style="82" bestFit="1" customWidth="1"/>
    <col min="27" max="16384" width="9.140625" style="82" customWidth="1"/>
  </cols>
  <sheetData>
    <row r="1" spans="1:19" ht="15.75" customHeight="1">
      <c r="A1" s="228" t="s">
        <v>138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.75" customHeight="1" thickBot="1">
      <c r="A2" s="8"/>
      <c r="B2" s="8"/>
      <c r="C2" s="8"/>
      <c r="D2" s="8"/>
      <c r="E2" s="8"/>
      <c r="F2" s="8"/>
      <c r="G2" s="180"/>
      <c r="H2" s="180"/>
      <c r="I2" s="180"/>
      <c r="J2" s="8"/>
      <c r="K2" s="8"/>
      <c r="L2" s="8"/>
      <c r="M2" s="180"/>
      <c r="N2" s="180"/>
      <c r="O2" s="180"/>
      <c r="P2" s="180"/>
      <c r="Q2" s="180"/>
      <c r="R2" s="180"/>
      <c r="S2" s="180"/>
    </row>
    <row r="3" spans="1:22" s="85" customFormat="1" ht="15.75" customHeight="1">
      <c r="A3" s="241" t="s">
        <v>57</v>
      </c>
      <c r="B3" s="243" t="s">
        <v>0</v>
      </c>
      <c r="C3" s="245" t="s">
        <v>56</v>
      </c>
      <c r="D3" s="235" t="s">
        <v>78</v>
      </c>
      <c r="E3" s="236"/>
      <c r="F3" s="236"/>
      <c r="G3" s="236"/>
      <c r="H3" s="236"/>
      <c r="I3" s="237"/>
      <c r="J3" s="238" t="s">
        <v>79</v>
      </c>
      <c r="K3" s="238"/>
      <c r="L3" s="238"/>
      <c r="M3" s="238"/>
      <c r="N3" s="238"/>
      <c r="O3" s="238"/>
      <c r="P3" s="247" t="s">
        <v>124</v>
      </c>
      <c r="Q3" s="248"/>
      <c r="R3" s="249"/>
      <c r="S3" s="250"/>
      <c r="V3" s="86"/>
    </row>
    <row r="4" spans="1:22" s="87" customFormat="1" ht="64.5" customHeight="1">
      <c r="A4" s="242"/>
      <c r="B4" s="244"/>
      <c r="C4" s="246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48" t="s">
        <v>122</v>
      </c>
      <c r="Q4" s="24" t="s">
        <v>156</v>
      </c>
      <c r="R4" s="24" t="s">
        <v>155</v>
      </c>
      <c r="S4" s="134" t="s">
        <v>123</v>
      </c>
      <c r="V4" s="8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87" customFormat="1" ht="12.75" customHeight="1" hidden="1">
      <c r="A6" s="119">
        <f>'Златибор 2018'!A6</f>
        <v>1</v>
      </c>
      <c r="B6" s="89" t="str">
        <f>'Златибор 2018'!B6</f>
        <v>Израда плана управљања  </v>
      </c>
      <c r="C6" s="90" t="str">
        <f>'Златибор 2018'!C6</f>
        <v>ком.</v>
      </c>
      <c r="D6" s="30"/>
      <c r="E6" s="91">
        <v>242000</v>
      </c>
      <c r="F6" s="59">
        <f>D6*E6*0.842</f>
        <v>0</v>
      </c>
      <c r="G6" s="36">
        <f>F6*0.3</f>
        <v>0</v>
      </c>
      <c r="H6" s="60">
        <f>F6*0.15</f>
        <v>0</v>
      </c>
      <c r="I6" s="37">
        <f>F6*0.55</f>
        <v>0</v>
      </c>
      <c r="J6" s="30"/>
      <c r="K6" s="31"/>
      <c r="L6" s="59">
        <f>J6*E6*0.158</f>
        <v>0</v>
      </c>
      <c r="M6" s="31">
        <f>L6*0.3</f>
        <v>0</v>
      </c>
      <c r="N6" s="31">
        <f>L6*0.15</f>
        <v>0</v>
      </c>
      <c r="O6" s="32">
        <f>L6*0.55</f>
        <v>0</v>
      </c>
      <c r="P6" s="153">
        <f aca="true" t="shared" si="0" ref="P6:P71">G6+M6</f>
        <v>0</v>
      </c>
      <c r="Q6" s="175">
        <f>N6+H6</f>
        <v>0</v>
      </c>
      <c r="R6" s="154">
        <f aca="true" t="shared" si="1" ref="R6:R71">O6+I6</f>
        <v>0</v>
      </c>
      <c r="S6" s="155">
        <f>P6+Q6+R6</f>
        <v>0</v>
      </c>
      <c r="V6" s="88"/>
    </row>
    <row r="7" spans="1:22" s="85" customFormat="1" ht="12" customHeight="1">
      <c r="A7" s="121">
        <f>'Златибор 2018'!A7</f>
        <v>2</v>
      </c>
      <c r="B7" s="93" t="str">
        <f>'Златибор 2018'!B7</f>
        <v>Израда годишњег програма управљања</v>
      </c>
      <c r="C7" s="94" t="str">
        <f>'Златибор 2018'!C7</f>
        <v>ком.</v>
      </c>
      <c r="D7" s="35">
        <v>1</v>
      </c>
      <c r="E7" s="70">
        <v>30250</v>
      </c>
      <c r="F7" s="60">
        <f>D7*E7*0.842</f>
        <v>25470.5</v>
      </c>
      <c r="G7" s="36">
        <f>F7*0.3</f>
        <v>7641.15</v>
      </c>
      <c r="H7" s="60">
        <f>F7*0.15</f>
        <v>3820.575</v>
      </c>
      <c r="I7" s="37">
        <f>F7*0.55</f>
        <v>14008.775000000001</v>
      </c>
      <c r="J7" s="35">
        <v>1</v>
      </c>
      <c r="K7" s="70">
        <v>30250</v>
      </c>
      <c r="L7" s="60">
        <f>E7*D7*0.158</f>
        <v>4779.5</v>
      </c>
      <c r="M7" s="36">
        <f>L7*0.3</f>
        <v>1433.85</v>
      </c>
      <c r="N7" s="36">
        <f>L7*0.15</f>
        <v>716.925</v>
      </c>
      <c r="O7" s="37">
        <f>L7*0.55</f>
        <v>2628.7250000000004</v>
      </c>
      <c r="P7" s="153">
        <f t="shared" si="0"/>
        <v>9075</v>
      </c>
      <c r="Q7" s="175">
        <f>N7+H7</f>
        <v>4537.5</v>
      </c>
      <c r="R7" s="154">
        <f t="shared" si="1"/>
        <v>16637.5</v>
      </c>
      <c r="S7" s="155">
        <f>P7+Q7+R7</f>
        <v>30250</v>
      </c>
      <c r="V7" s="86"/>
    </row>
    <row r="8" spans="1:22" s="85" customFormat="1" ht="12">
      <c r="A8" s="121">
        <f>'Златибор 2018'!A8</f>
        <v>3</v>
      </c>
      <c r="B8" s="93" t="str">
        <f>'Златибор 2018'!B8</f>
        <v>Израда годишњег извештаја </v>
      </c>
      <c r="C8" s="94" t="str">
        <f>'Златибор 2018'!C8</f>
        <v>ком.</v>
      </c>
      <c r="D8" s="35">
        <v>1</v>
      </c>
      <c r="E8" s="70">
        <v>30250</v>
      </c>
      <c r="F8" s="60">
        <f>D8*E8*0.842</f>
        <v>25470.5</v>
      </c>
      <c r="G8" s="36">
        <f aca="true" t="shared" si="2" ref="G8:G73">F8*0.3</f>
        <v>7641.15</v>
      </c>
      <c r="H8" s="60">
        <f aca="true" t="shared" si="3" ref="H8:H73">F8*0.15</f>
        <v>3820.575</v>
      </c>
      <c r="I8" s="37">
        <f aca="true" t="shared" si="4" ref="I8:I73">F8*0.55</f>
        <v>14008.775000000001</v>
      </c>
      <c r="J8" s="35">
        <v>1</v>
      </c>
      <c r="K8" s="70">
        <v>30250</v>
      </c>
      <c r="L8" s="60">
        <f>E8*D8*0.158</f>
        <v>4779.5</v>
      </c>
      <c r="M8" s="130">
        <f aca="true" t="shared" si="5" ref="M8:M73">L8*0.3</f>
        <v>1433.85</v>
      </c>
      <c r="N8" s="36">
        <f aca="true" t="shared" si="6" ref="N8:N73">L8*0.15</f>
        <v>716.925</v>
      </c>
      <c r="O8" s="37">
        <f aca="true" t="shared" si="7" ref="O8:O73">L8*0.55</f>
        <v>2628.7250000000004</v>
      </c>
      <c r="P8" s="153">
        <f t="shared" si="0"/>
        <v>9075</v>
      </c>
      <c r="Q8" s="175">
        <f aca="true" t="shared" si="8" ref="Q8:R73">N8+H8</f>
        <v>4537.5</v>
      </c>
      <c r="R8" s="154">
        <f t="shared" si="1"/>
        <v>16637.5</v>
      </c>
      <c r="S8" s="155">
        <f aca="true" t="shared" si="9" ref="S8:S73">P8+Q8+R8</f>
        <v>30250</v>
      </c>
      <c r="V8" s="86"/>
    </row>
    <row r="9" spans="1:22" s="85" customFormat="1" ht="12.75" customHeight="1" hidden="1">
      <c r="A9" s="121">
        <f>'Златибор 2018'!A9</f>
        <v>4</v>
      </c>
      <c r="B9" s="93" t="str">
        <f>'Златибор 2018'!B9</f>
        <v>Израда Правилника о унутрашњем реду и чуварској служби</v>
      </c>
      <c r="C9" s="94" t="str">
        <f>'Златибор 2018'!C9</f>
        <v>ком.</v>
      </c>
      <c r="D9" s="35"/>
      <c r="E9" s="70">
        <v>121000</v>
      </c>
      <c r="F9" s="60">
        <f aca="true" t="shared" si="10" ref="F9:F73">D9*E9</f>
        <v>0</v>
      </c>
      <c r="G9" s="130">
        <f t="shared" si="2"/>
        <v>0</v>
      </c>
      <c r="H9" s="60">
        <f t="shared" si="3"/>
        <v>0</v>
      </c>
      <c r="I9" s="37">
        <f t="shared" si="4"/>
        <v>0</v>
      </c>
      <c r="J9" s="35"/>
      <c r="K9" s="36"/>
      <c r="L9" s="60">
        <f aca="true" t="shared" si="11" ref="L9:L73">J9*K9</f>
        <v>0</v>
      </c>
      <c r="M9" s="130">
        <f t="shared" si="5"/>
        <v>0</v>
      </c>
      <c r="N9" s="36">
        <f t="shared" si="6"/>
        <v>0</v>
      </c>
      <c r="O9" s="37">
        <f t="shared" si="7"/>
        <v>0</v>
      </c>
      <c r="P9" s="153">
        <f t="shared" si="0"/>
        <v>0</v>
      </c>
      <c r="Q9" s="175">
        <f t="shared" si="8"/>
        <v>0</v>
      </c>
      <c r="R9" s="154">
        <f t="shared" si="1"/>
        <v>0</v>
      </c>
      <c r="S9" s="155">
        <f t="shared" si="9"/>
        <v>0</v>
      </c>
      <c r="V9" s="86"/>
    </row>
    <row r="10" spans="1:22" s="85" customFormat="1" ht="12" customHeight="1" hidden="1">
      <c r="A10" s="121">
        <f>'Златибор 2018'!A10</f>
        <v>5</v>
      </c>
      <c r="B10" s="93" t="str">
        <f>'Златибор 2018'!B10</f>
        <v>Израда Одлуке о накнадама</v>
      </c>
      <c r="C10" s="94" t="str">
        <f>'Златибор 2018'!C10</f>
        <v>ком.</v>
      </c>
      <c r="D10" s="35"/>
      <c r="E10" s="70">
        <v>121000</v>
      </c>
      <c r="F10" s="60">
        <f t="shared" si="10"/>
        <v>0</v>
      </c>
      <c r="G10" s="130">
        <f t="shared" si="2"/>
        <v>0</v>
      </c>
      <c r="H10" s="60">
        <f t="shared" si="3"/>
        <v>0</v>
      </c>
      <c r="I10" s="37">
        <f t="shared" si="4"/>
        <v>0</v>
      </c>
      <c r="J10" s="35"/>
      <c r="K10" s="36"/>
      <c r="L10" s="60">
        <f t="shared" si="11"/>
        <v>0</v>
      </c>
      <c r="M10" s="130">
        <f t="shared" si="5"/>
        <v>0</v>
      </c>
      <c r="N10" s="36">
        <f t="shared" si="6"/>
        <v>0</v>
      </c>
      <c r="O10" s="37">
        <f t="shared" si="7"/>
        <v>0</v>
      </c>
      <c r="P10" s="153">
        <f t="shared" si="0"/>
        <v>0</v>
      </c>
      <c r="Q10" s="175">
        <f t="shared" si="8"/>
        <v>0</v>
      </c>
      <c r="R10" s="154">
        <f t="shared" si="1"/>
        <v>0</v>
      </c>
      <c r="S10" s="155">
        <f t="shared" si="9"/>
        <v>0</v>
      </c>
      <c r="V10" s="86"/>
    </row>
    <row r="11" spans="1:22" s="95" customFormat="1" ht="12.75" customHeight="1" hidden="1">
      <c r="A11" s="121">
        <f>'Златибор 2018'!A11</f>
        <v>6</v>
      </c>
      <c r="B11" s="93" t="str">
        <f>'Златибор 2018'!B11</f>
        <v>Израда Oснова газдовања шумама</v>
      </c>
      <c r="C11" s="94" t="str">
        <f>'Златибор 2018'!C11</f>
        <v>ком.</v>
      </c>
      <c r="D11" s="38"/>
      <c r="E11" s="70">
        <v>800000</v>
      </c>
      <c r="F11" s="60">
        <f t="shared" si="10"/>
        <v>0</v>
      </c>
      <c r="G11" s="130">
        <f t="shared" si="2"/>
        <v>0</v>
      </c>
      <c r="H11" s="60">
        <f t="shared" si="3"/>
        <v>0</v>
      </c>
      <c r="I11" s="37">
        <f t="shared" si="4"/>
        <v>0</v>
      </c>
      <c r="J11" s="35"/>
      <c r="K11" s="36"/>
      <c r="L11" s="60">
        <f t="shared" si="11"/>
        <v>0</v>
      </c>
      <c r="M11" s="130">
        <f t="shared" si="5"/>
        <v>0</v>
      </c>
      <c r="N11" s="36">
        <f t="shared" si="6"/>
        <v>0</v>
      </c>
      <c r="O11" s="37">
        <f t="shared" si="7"/>
        <v>0</v>
      </c>
      <c r="P11" s="153">
        <f t="shared" si="0"/>
        <v>0</v>
      </c>
      <c r="Q11" s="175">
        <f t="shared" si="8"/>
        <v>0</v>
      </c>
      <c r="R11" s="154">
        <f t="shared" si="1"/>
        <v>0</v>
      </c>
      <c r="S11" s="155">
        <f t="shared" si="9"/>
        <v>0</v>
      </c>
      <c r="U11" s="85"/>
      <c r="V11" s="96"/>
    </row>
    <row r="12" spans="1:22" s="95" customFormat="1" ht="12.75" customHeight="1" hidden="1">
      <c r="A12" s="121">
        <f>'Златибор 2018'!A12</f>
        <v>7</v>
      </c>
      <c r="B12" s="93" t="str">
        <f>'Златибор 2018'!B12</f>
        <v>Израда привременог програма управљања рибарским подручјем</v>
      </c>
      <c r="C12" s="94" t="str">
        <f>'Златибор 2018'!C12</f>
        <v>ком.</v>
      </c>
      <c r="D12" s="38"/>
      <c r="E12" s="70">
        <v>80000</v>
      </c>
      <c r="F12" s="61">
        <f t="shared" si="10"/>
        <v>0</v>
      </c>
      <c r="G12" s="36">
        <f t="shared" si="2"/>
        <v>0</v>
      </c>
      <c r="H12" s="60">
        <f t="shared" si="3"/>
        <v>0</v>
      </c>
      <c r="I12" s="37">
        <f t="shared" si="4"/>
        <v>0</v>
      </c>
      <c r="J12" s="38"/>
      <c r="K12" s="41"/>
      <c r="L12" s="61">
        <f t="shared" si="11"/>
        <v>0</v>
      </c>
      <c r="M12" s="36">
        <f t="shared" si="5"/>
        <v>0</v>
      </c>
      <c r="N12" s="36">
        <f t="shared" si="6"/>
        <v>0</v>
      </c>
      <c r="O12" s="37">
        <f t="shared" si="7"/>
        <v>0</v>
      </c>
      <c r="P12" s="153">
        <f t="shared" si="0"/>
        <v>0</v>
      </c>
      <c r="Q12" s="175">
        <f t="shared" si="8"/>
        <v>0</v>
      </c>
      <c r="R12" s="154">
        <f t="shared" si="1"/>
        <v>0</v>
      </c>
      <c r="S12" s="155">
        <f t="shared" si="9"/>
        <v>0</v>
      </c>
      <c r="U12" s="85"/>
      <c r="V12" s="96"/>
    </row>
    <row r="13" spans="1:22" s="95" customFormat="1" ht="12.75" customHeight="1" hidden="1">
      <c r="A13" s="121">
        <f>'Златибор 2018'!A13</f>
        <v>8</v>
      </c>
      <c r="B13" s="93" t="str">
        <f>'Златибор 2018'!B13</f>
        <v>Измене и допуне</v>
      </c>
      <c r="C13" s="94" t="str">
        <f>'Златибор 2018'!C13</f>
        <v>ком.</v>
      </c>
      <c r="D13" s="38"/>
      <c r="E13" s="70">
        <v>40000</v>
      </c>
      <c r="F13" s="61">
        <f t="shared" si="10"/>
        <v>0</v>
      </c>
      <c r="G13" s="36">
        <f t="shared" si="2"/>
        <v>0</v>
      </c>
      <c r="H13" s="60">
        <f t="shared" si="3"/>
        <v>0</v>
      </c>
      <c r="I13" s="37">
        <f t="shared" si="4"/>
        <v>0</v>
      </c>
      <c r="J13" s="38"/>
      <c r="K13" s="41"/>
      <c r="L13" s="61">
        <f t="shared" si="11"/>
        <v>0</v>
      </c>
      <c r="M13" s="36">
        <f t="shared" si="5"/>
        <v>0</v>
      </c>
      <c r="N13" s="36">
        <f t="shared" si="6"/>
        <v>0</v>
      </c>
      <c r="O13" s="37">
        <f t="shared" si="7"/>
        <v>0</v>
      </c>
      <c r="P13" s="153">
        <f t="shared" si="0"/>
        <v>0</v>
      </c>
      <c r="Q13" s="175">
        <f t="shared" si="8"/>
        <v>0</v>
      </c>
      <c r="R13" s="154">
        <f t="shared" si="1"/>
        <v>0</v>
      </c>
      <c r="S13" s="155">
        <f t="shared" si="9"/>
        <v>0</v>
      </c>
      <c r="U13" s="85"/>
      <c r="V13" s="96"/>
    </row>
    <row r="14" spans="1:22" s="95" customFormat="1" ht="12.75" customHeight="1" hidden="1">
      <c r="A14" s="121">
        <f>'Златибор 2018'!A14</f>
        <v>9</v>
      </c>
      <c r="B14" s="93" t="str">
        <f>'Златибор 2018'!B14</f>
        <v>Обележавање граница - I зона</v>
      </c>
      <c r="C14" s="94" t="str">
        <f>'Златибор 2018'!C14</f>
        <v>км</v>
      </c>
      <c r="D14" s="38"/>
      <c r="E14" s="70">
        <v>5068.26</v>
      </c>
      <c r="F14" s="61">
        <f t="shared" si="10"/>
        <v>0</v>
      </c>
      <c r="G14" s="36">
        <f t="shared" si="2"/>
        <v>0</v>
      </c>
      <c r="H14" s="60">
        <f t="shared" si="3"/>
        <v>0</v>
      </c>
      <c r="I14" s="37">
        <f t="shared" si="4"/>
        <v>0</v>
      </c>
      <c r="J14" s="38"/>
      <c r="K14" s="41"/>
      <c r="L14" s="61">
        <f t="shared" si="11"/>
        <v>0</v>
      </c>
      <c r="M14" s="36">
        <f t="shared" si="5"/>
        <v>0</v>
      </c>
      <c r="N14" s="36">
        <f t="shared" si="6"/>
        <v>0</v>
      </c>
      <c r="O14" s="37">
        <f t="shared" si="7"/>
        <v>0</v>
      </c>
      <c r="P14" s="153">
        <f t="shared" si="0"/>
        <v>0</v>
      </c>
      <c r="Q14" s="175">
        <f t="shared" si="8"/>
        <v>0</v>
      </c>
      <c r="R14" s="154">
        <f t="shared" si="1"/>
        <v>0</v>
      </c>
      <c r="S14" s="155">
        <f t="shared" si="9"/>
        <v>0</v>
      </c>
      <c r="U14" s="85"/>
      <c r="V14" s="96"/>
    </row>
    <row r="15" spans="1:22" s="95" customFormat="1" ht="12.75" customHeight="1" hidden="1">
      <c r="A15" s="121">
        <f>'Златибор 2018'!A15</f>
        <v>10</v>
      </c>
      <c r="B15" s="93" t="str">
        <f>'Златибор 2018'!B15</f>
        <v>Обележавање граница - II зона </v>
      </c>
      <c r="C15" s="94" t="str">
        <f>'Златибор 2018'!C15</f>
        <v>км</v>
      </c>
      <c r="D15" s="38"/>
      <c r="E15" s="70">
        <v>5068.26</v>
      </c>
      <c r="F15" s="61">
        <f t="shared" si="10"/>
        <v>0</v>
      </c>
      <c r="G15" s="36">
        <f t="shared" si="2"/>
        <v>0</v>
      </c>
      <c r="H15" s="60">
        <f t="shared" si="3"/>
        <v>0</v>
      </c>
      <c r="I15" s="37">
        <f t="shared" si="4"/>
        <v>0</v>
      </c>
      <c r="J15" s="38"/>
      <c r="K15" s="41"/>
      <c r="L15" s="61">
        <f t="shared" si="11"/>
        <v>0</v>
      </c>
      <c r="M15" s="36">
        <f t="shared" si="5"/>
        <v>0</v>
      </c>
      <c r="N15" s="36">
        <f t="shared" si="6"/>
        <v>0</v>
      </c>
      <c r="O15" s="37">
        <f t="shared" si="7"/>
        <v>0</v>
      </c>
      <c r="P15" s="153">
        <f t="shared" si="0"/>
        <v>0</v>
      </c>
      <c r="Q15" s="175">
        <f t="shared" si="8"/>
        <v>0</v>
      </c>
      <c r="R15" s="154">
        <f t="shared" si="1"/>
        <v>0</v>
      </c>
      <c r="S15" s="155">
        <f t="shared" si="9"/>
        <v>0</v>
      </c>
      <c r="U15" s="85"/>
      <c r="V15" s="96"/>
    </row>
    <row r="16" spans="1:22" s="95" customFormat="1" ht="12" customHeight="1" hidden="1">
      <c r="A16" s="121">
        <f>'Златибор 2018'!A16</f>
        <v>11</v>
      </c>
      <c r="B16" s="93" t="str">
        <f>'Златибор 2018'!B16</f>
        <v>Обележавање спољне границе </v>
      </c>
      <c r="C16" s="94" t="str">
        <f>'Златибор 2018'!C16</f>
        <v>км</v>
      </c>
      <c r="D16" s="38"/>
      <c r="E16" s="70">
        <v>5068.26</v>
      </c>
      <c r="F16" s="61">
        <f t="shared" si="10"/>
        <v>0</v>
      </c>
      <c r="G16" s="36">
        <f t="shared" si="2"/>
        <v>0</v>
      </c>
      <c r="H16" s="60">
        <f t="shared" si="3"/>
        <v>0</v>
      </c>
      <c r="I16" s="37">
        <f t="shared" si="4"/>
        <v>0</v>
      </c>
      <c r="J16" s="38"/>
      <c r="K16" s="41">
        <v>18150</v>
      </c>
      <c r="L16" s="61">
        <f t="shared" si="11"/>
        <v>0</v>
      </c>
      <c r="M16" s="36">
        <f t="shared" si="5"/>
        <v>0</v>
      </c>
      <c r="N16" s="36">
        <f t="shared" si="6"/>
        <v>0</v>
      </c>
      <c r="O16" s="37">
        <f t="shared" si="7"/>
        <v>0</v>
      </c>
      <c r="P16" s="153">
        <f t="shared" si="0"/>
        <v>0</v>
      </c>
      <c r="Q16" s="175">
        <f t="shared" si="8"/>
        <v>0</v>
      </c>
      <c r="R16" s="154">
        <f t="shared" si="1"/>
        <v>0</v>
      </c>
      <c r="S16" s="155">
        <f t="shared" si="9"/>
        <v>0</v>
      </c>
      <c r="T16" s="96"/>
      <c r="U16" s="85"/>
      <c r="V16" s="96"/>
    </row>
    <row r="17" spans="1:22" s="95" customFormat="1" ht="12">
      <c r="A17" s="121">
        <f>'Златибор 2018'!A17</f>
        <v>12</v>
      </c>
      <c r="B17" s="93" t="str">
        <f>'Златибор 2018'!B17</f>
        <v>Обнављање граница</v>
      </c>
      <c r="C17" s="94" t="str">
        <f>'Златибор 2018'!C17</f>
        <v>км</v>
      </c>
      <c r="D17" s="38">
        <v>40</v>
      </c>
      <c r="E17" s="70">
        <v>6050</v>
      </c>
      <c r="F17" s="61">
        <f t="shared" si="10"/>
        <v>242000</v>
      </c>
      <c r="G17" s="36">
        <f t="shared" si="2"/>
        <v>72600</v>
      </c>
      <c r="H17" s="60">
        <f t="shared" si="3"/>
        <v>36300</v>
      </c>
      <c r="I17" s="37">
        <f t="shared" si="4"/>
        <v>133100</v>
      </c>
      <c r="J17" s="38">
        <v>20</v>
      </c>
      <c r="K17" s="41">
        <v>6050</v>
      </c>
      <c r="L17" s="61">
        <f t="shared" si="11"/>
        <v>121000</v>
      </c>
      <c r="M17" s="36">
        <f t="shared" si="5"/>
        <v>36300</v>
      </c>
      <c r="N17" s="36">
        <f t="shared" si="6"/>
        <v>18150</v>
      </c>
      <c r="O17" s="37">
        <f t="shared" si="7"/>
        <v>66550</v>
      </c>
      <c r="P17" s="153">
        <f t="shared" si="0"/>
        <v>108900</v>
      </c>
      <c r="Q17" s="175">
        <f t="shared" si="8"/>
        <v>54450</v>
      </c>
      <c r="R17" s="154">
        <f t="shared" si="1"/>
        <v>199650</v>
      </c>
      <c r="S17" s="155">
        <f t="shared" si="9"/>
        <v>363000</v>
      </c>
      <c r="T17" s="96"/>
      <c r="U17" s="85"/>
      <c r="V17" s="96"/>
    </row>
    <row r="18" spans="1:22" s="95" customFormat="1" ht="12">
      <c r="A18" s="121">
        <f>'Златибор 2018'!A18</f>
        <v>13</v>
      </c>
      <c r="B18" s="93" t="str">
        <f>'Златибор 2018'!B18</f>
        <v>Израда и постављање ознака табли и путоказа  </v>
      </c>
      <c r="C18" s="94" t="str">
        <f>'Златибор 2018'!C18</f>
        <v>ком.</v>
      </c>
      <c r="D18" s="38">
        <v>10</v>
      </c>
      <c r="E18" s="70">
        <v>5000</v>
      </c>
      <c r="F18" s="61">
        <f t="shared" si="10"/>
        <v>50000</v>
      </c>
      <c r="G18" s="36">
        <f t="shared" si="2"/>
        <v>15000</v>
      </c>
      <c r="H18" s="60">
        <f t="shared" si="3"/>
        <v>7500</v>
      </c>
      <c r="I18" s="37">
        <f t="shared" si="4"/>
        <v>27500.000000000004</v>
      </c>
      <c r="J18" s="38">
        <v>7</v>
      </c>
      <c r="K18" s="41">
        <v>24200</v>
      </c>
      <c r="L18" s="61">
        <f t="shared" si="11"/>
        <v>169400</v>
      </c>
      <c r="M18" s="36">
        <f t="shared" si="5"/>
        <v>50820</v>
      </c>
      <c r="N18" s="36">
        <f t="shared" si="6"/>
        <v>25410</v>
      </c>
      <c r="O18" s="37">
        <f t="shared" si="7"/>
        <v>93170.00000000001</v>
      </c>
      <c r="P18" s="153">
        <f t="shared" si="0"/>
        <v>65820</v>
      </c>
      <c r="Q18" s="175">
        <f t="shared" si="8"/>
        <v>32910</v>
      </c>
      <c r="R18" s="154">
        <f t="shared" si="1"/>
        <v>120670.00000000001</v>
      </c>
      <c r="S18" s="155">
        <f t="shared" si="9"/>
        <v>219400</v>
      </c>
      <c r="U18" s="85"/>
      <c r="V18" s="96"/>
    </row>
    <row r="19" spans="1:22" s="95" customFormat="1" ht="12">
      <c r="A19" s="121">
        <f>'Златибор 2018'!A19</f>
        <v>14</v>
      </c>
      <c r="B19" s="93" t="str">
        <f>'Златибор 2018'!B19</f>
        <v>Израда и постављање ознака табли и путоказа - отпад</v>
      </c>
      <c r="C19" s="94" t="str">
        <f>'Златибор 2018'!C19</f>
        <v>ком.</v>
      </c>
      <c r="D19" s="38">
        <v>5</v>
      </c>
      <c r="E19" s="70">
        <v>5000</v>
      </c>
      <c r="F19" s="61">
        <f t="shared" si="10"/>
        <v>25000</v>
      </c>
      <c r="G19" s="36">
        <f t="shared" si="2"/>
        <v>7500</v>
      </c>
      <c r="H19" s="60">
        <f t="shared" si="3"/>
        <v>3750</v>
      </c>
      <c r="I19" s="37">
        <f t="shared" si="4"/>
        <v>13750.000000000002</v>
      </c>
      <c r="J19" s="38"/>
      <c r="K19" s="41"/>
      <c r="L19" s="61">
        <f t="shared" si="11"/>
        <v>0</v>
      </c>
      <c r="M19" s="36">
        <f t="shared" si="5"/>
        <v>0</v>
      </c>
      <c r="N19" s="36">
        <f t="shared" si="6"/>
        <v>0</v>
      </c>
      <c r="O19" s="37">
        <f t="shared" si="7"/>
        <v>0</v>
      </c>
      <c r="P19" s="153">
        <f t="shared" si="0"/>
        <v>7500</v>
      </c>
      <c r="Q19" s="175">
        <f t="shared" si="8"/>
        <v>3750</v>
      </c>
      <c r="R19" s="154">
        <f t="shared" si="1"/>
        <v>13750.000000000002</v>
      </c>
      <c r="S19" s="155">
        <f t="shared" si="9"/>
        <v>25000</v>
      </c>
      <c r="U19" s="85"/>
      <c r="V19" s="96"/>
    </row>
    <row r="20" spans="1:22" s="95" customFormat="1" ht="12">
      <c r="A20" s="121">
        <f>'Златибор 2018'!A20</f>
        <v>15</v>
      </c>
      <c r="B20" s="93" t="str">
        <f>'Златибор 2018'!B20</f>
        <v>Израда и постављање информативних табли  </v>
      </c>
      <c r="C20" s="94" t="str">
        <f>'Златибор 2018'!C20</f>
        <v>ком.</v>
      </c>
      <c r="D20" s="38">
        <v>2</v>
      </c>
      <c r="E20" s="70">
        <v>54000</v>
      </c>
      <c r="F20" s="61">
        <f t="shared" si="10"/>
        <v>108000</v>
      </c>
      <c r="G20" s="36">
        <f t="shared" si="2"/>
        <v>32400</v>
      </c>
      <c r="H20" s="60">
        <f t="shared" si="3"/>
        <v>16200</v>
      </c>
      <c r="I20" s="37">
        <f t="shared" si="4"/>
        <v>59400.00000000001</v>
      </c>
      <c r="J20" s="38">
        <v>1</v>
      </c>
      <c r="K20" s="41">
        <v>121000</v>
      </c>
      <c r="L20" s="61">
        <f t="shared" si="11"/>
        <v>121000</v>
      </c>
      <c r="M20" s="36">
        <f t="shared" si="5"/>
        <v>36300</v>
      </c>
      <c r="N20" s="36">
        <f t="shared" si="6"/>
        <v>18150</v>
      </c>
      <c r="O20" s="37">
        <f t="shared" si="7"/>
        <v>66550</v>
      </c>
      <c r="P20" s="153">
        <f t="shared" si="0"/>
        <v>68700</v>
      </c>
      <c r="Q20" s="175">
        <f t="shared" si="8"/>
        <v>34350</v>
      </c>
      <c r="R20" s="154">
        <f t="shared" si="1"/>
        <v>125950</v>
      </c>
      <c r="S20" s="155">
        <f t="shared" si="9"/>
        <v>229000</v>
      </c>
      <c r="U20" s="85"/>
      <c r="V20" s="96"/>
    </row>
    <row r="21" spans="1:22" s="95" customFormat="1" ht="12">
      <c r="A21" s="121">
        <f>'Златибор 2018'!A21</f>
        <v>16</v>
      </c>
      <c r="B21" s="93" t="str">
        <f>'Златибор 2018'!B21</f>
        <v>Одржавање постојећих табли</v>
      </c>
      <c r="C21" s="94" t="str">
        <f>'Златибор 2018'!C21</f>
        <v>ком.</v>
      </c>
      <c r="D21" s="38">
        <v>9</v>
      </c>
      <c r="E21" s="70">
        <v>3000</v>
      </c>
      <c r="F21" s="61">
        <f t="shared" si="10"/>
        <v>27000</v>
      </c>
      <c r="G21" s="36">
        <f t="shared" si="2"/>
        <v>8100</v>
      </c>
      <c r="H21" s="60">
        <f t="shared" si="3"/>
        <v>4050</v>
      </c>
      <c r="I21" s="37">
        <f t="shared" si="4"/>
        <v>14850.000000000002</v>
      </c>
      <c r="J21" s="38">
        <v>5</v>
      </c>
      <c r="K21" s="41">
        <v>3025</v>
      </c>
      <c r="L21" s="61">
        <f t="shared" si="11"/>
        <v>15125</v>
      </c>
      <c r="M21" s="36">
        <f t="shared" si="5"/>
        <v>4537.5</v>
      </c>
      <c r="N21" s="36">
        <f t="shared" si="6"/>
        <v>2268.75</v>
      </c>
      <c r="O21" s="37">
        <f t="shared" si="7"/>
        <v>8318.75</v>
      </c>
      <c r="P21" s="153">
        <f t="shared" si="0"/>
        <v>12637.5</v>
      </c>
      <c r="Q21" s="175">
        <f t="shared" si="8"/>
        <v>6318.75</v>
      </c>
      <c r="R21" s="154">
        <f t="shared" si="1"/>
        <v>23168.75</v>
      </c>
      <c r="S21" s="155">
        <f t="shared" si="9"/>
        <v>42125</v>
      </c>
      <c r="U21" s="85"/>
      <c r="V21" s="96"/>
    </row>
    <row r="22" spans="1:22" s="85" customFormat="1" ht="12">
      <c r="A22" s="121">
        <f>'Златибор 2018'!A22</f>
        <v>17</v>
      </c>
      <c r="B22" s="93" t="str">
        <f>'Златибор 2018'!B22</f>
        <v>Чување – бруто зараде чувара </v>
      </c>
      <c r="C22" s="94" t="str">
        <f>'Златибор 2018'!C22</f>
        <v>број</v>
      </c>
      <c r="D22" s="38">
        <v>60</v>
      </c>
      <c r="E22" s="70">
        <v>54166.6666</v>
      </c>
      <c r="F22" s="61">
        <f t="shared" si="10"/>
        <v>3249999.996</v>
      </c>
      <c r="G22" s="36">
        <f t="shared" si="2"/>
        <v>974999.9988</v>
      </c>
      <c r="H22" s="60">
        <f t="shared" si="3"/>
        <v>487499.9994</v>
      </c>
      <c r="I22" s="37">
        <f t="shared" si="4"/>
        <v>1787499.9978</v>
      </c>
      <c r="J22" s="38">
        <v>36</v>
      </c>
      <c r="K22" s="41">
        <v>45000</v>
      </c>
      <c r="L22" s="61">
        <f t="shared" si="11"/>
        <v>1620000</v>
      </c>
      <c r="M22" s="36">
        <f t="shared" si="5"/>
        <v>486000</v>
      </c>
      <c r="N22" s="36">
        <f t="shared" si="6"/>
        <v>243000</v>
      </c>
      <c r="O22" s="37">
        <f t="shared" si="7"/>
        <v>891000.0000000001</v>
      </c>
      <c r="P22" s="153">
        <f t="shared" si="0"/>
        <v>1460999.9988</v>
      </c>
      <c r="Q22" s="175">
        <f t="shared" si="8"/>
        <v>730499.9994</v>
      </c>
      <c r="R22" s="154">
        <f t="shared" si="1"/>
        <v>2678499.9978</v>
      </c>
      <c r="S22" s="155">
        <f t="shared" si="9"/>
        <v>4869999.995999999</v>
      </c>
      <c r="V22" s="86"/>
    </row>
    <row r="23" spans="1:22" s="85" customFormat="1" ht="12">
      <c r="A23" s="121">
        <f>'Златибор 2018'!A23</f>
        <v>18</v>
      </c>
      <c r="B23" s="93" t="str">
        <f>'Златибор 2018'!B23</f>
        <v>Чување – бруто зарада руководиоца чуварске службе</v>
      </c>
      <c r="C23" s="94" t="str">
        <f>'Златибор 2018'!C23</f>
        <v>број</v>
      </c>
      <c r="D23" s="38">
        <v>12</v>
      </c>
      <c r="E23" s="70">
        <v>98000</v>
      </c>
      <c r="F23" s="61">
        <f t="shared" si="10"/>
        <v>1176000</v>
      </c>
      <c r="G23" s="36">
        <f t="shared" si="2"/>
        <v>352800</v>
      </c>
      <c r="H23" s="60">
        <f t="shared" si="3"/>
        <v>176400</v>
      </c>
      <c r="I23" s="37">
        <f t="shared" si="4"/>
        <v>646800</v>
      </c>
      <c r="J23" s="38"/>
      <c r="K23" s="41"/>
      <c r="L23" s="61">
        <f t="shared" si="11"/>
        <v>0</v>
      </c>
      <c r="M23" s="36">
        <f t="shared" si="5"/>
        <v>0</v>
      </c>
      <c r="N23" s="36">
        <f t="shared" si="6"/>
        <v>0</v>
      </c>
      <c r="O23" s="37">
        <f t="shared" si="7"/>
        <v>0</v>
      </c>
      <c r="P23" s="153">
        <f t="shared" si="0"/>
        <v>352800</v>
      </c>
      <c r="Q23" s="175">
        <f t="shared" si="8"/>
        <v>176400</v>
      </c>
      <c r="R23" s="154">
        <f t="shared" si="1"/>
        <v>646800</v>
      </c>
      <c r="S23" s="155">
        <f t="shared" si="9"/>
        <v>1176000</v>
      </c>
      <c r="T23" s="86"/>
      <c r="V23" s="86"/>
    </row>
    <row r="24" spans="1:22" s="85" customFormat="1" ht="12" customHeight="1">
      <c r="A24" s="121">
        <f>'Златибор 2018'!A24</f>
        <v>19</v>
      </c>
      <c r="B24" s="93" t="str">
        <f>'Златибор 2018'!B24</f>
        <v>Надзор – бруто зараде стручног особља и њихови трошкови</v>
      </c>
      <c r="C24" s="94" t="str">
        <f>'Златибор 2018'!C24</f>
        <v>број</v>
      </c>
      <c r="D24" s="38">
        <v>12</v>
      </c>
      <c r="E24" s="70">
        <v>98000</v>
      </c>
      <c r="F24" s="61">
        <f t="shared" si="10"/>
        <v>1176000</v>
      </c>
      <c r="G24" s="36">
        <f t="shared" si="2"/>
        <v>352800</v>
      </c>
      <c r="H24" s="60">
        <f t="shared" si="3"/>
        <v>176400</v>
      </c>
      <c r="I24" s="37">
        <f t="shared" si="4"/>
        <v>646800</v>
      </c>
      <c r="J24" s="38">
        <v>4</v>
      </c>
      <c r="K24" s="41">
        <v>98000</v>
      </c>
      <c r="L24" s="61">
        <f t="shared" si="11"/>
        <v>392000</v>
      </c>
      <c r="M24" s="36">
        <f t="shared" si="5"/>
        <v>117600</v>
      </c>
      <c r="N24" s="36">
        <f t="shared" si="6"/>
        <v>58800</v>
      </c>
      <c r="O24" s="37">
        <f t="shared" si="7"/>
        <v>215600.00000000003</v>
      </c>
      <c r="P24" s="153">
        <f t="shared" si="0"/>
        <v>470400</v>
      </c>
      <c r="Q24" s="175">
        <f t="shared" si="8"/>
        <v>235200</v>
      </c>
      <c r="R24" s="154">
        <f t="shared" si="1"/>
        <v>862400</v>
      </c>
      <c r="S24" s="155">
        <f t="shared" si="9"/>
        <v>1568000</v>
      </c>
      <c r="V24" s="86"/>
    </row>
    <row r="25" spans="1:22" s="85" customFormat="1" ht="12" customHeight="1">
      <c r="A25" s="121">
        <f>'Златибор 2018'!A25</f>
        <v>20</v>
      </c>
      <c r="B25" s="93" t="str">
        <f>'Златибор 2018'!B25</f>
        <v>Бруто зараде осталог особља </v>
      </c>
      <c r="C25" s="94" t="str">
        <f>'Златибор 2018'!C25</f>
        <v>број</v>
      </c>
      <c r="D25" s="38">
        <v>12</v>
      </c>
      <c r="E25" s="70">
        <v>350000</v>
      </c>
      <c r="F25" s="41">
        <f t="shared" si="10"/>
        <v>4200000</v>
      </c>
      <c r="G25" s="36"/>
      <c r="H25" s="60"/>
      <c r="I25" s="37">
        <f>F25*1</f>
        <v>4200000</v>
      </c>
      <c r="J25" s="38"/>
      <c r="K25" s="41"/>
      <c r="L25" s="41"/>
      <c r="M25" s="36"/>
      <c r="N25" s="36"/>
      <c r="O25" s="37"/>
      <c r="P25" s="153">
        <f t="shared" si="0"/>
        <v>0</v>
      </c>
      <c r="Q25" s="175">
        <f t="shared" si="8"/>
        <v>0</v>
      </c>
      <c r="R25" s="154">
        <f t="shared" si="1"/>
        <v>4200000</v>
      </c>
      <c r="S25" s="155">
        <f t="shared" si="9"/>
        <v>4200000</v>
      </c>
      <c r="V25" s="86"/>
    </row>
    <row r="26" spans="1:22" s="85" customFormat="1" ht="12.75" customHeight="1">
      <c r="A26" s="121">
        <f>'Златибор 2018'!A26</f>
        <v>21</v>
      </c>
      <c r="B26" s="93" t="str">
        <f>'Златибор 2018'!B26</f>
        <v>Постављање столова са надстрешницама-"печурке"</v>
      </c>
      <c r="C26" s="94" t="str">
        <f>'Златибор 2018'!C26</f>
        <v>ком.</v>
      </c>
      <c r="D26" s="38"/>
      <c r="E26" s="70">
        <v>112200</v>
      </c>
      <c r="F26" s="61">
        <f t="shared" si="10"/>
        <v>0</v>
      </c>
      <c r="G26" s="36">
        <f t="shared" si="2"/>
        <v>0</v>
      </c>
      <c r="H26" s="60">
        <f t="shared" si="3"/>
        <v>0</v>
      </c>
      <c r="I26" s="37">
        <f t="shared" si="4"/>
        <v>0</v>
      </c>
      <c r="J26" s="38">
        <v>1</v>
      </c>
      <c r="K26" s="41">
        <v>112200</v>
      </c>
      <c r="L26" s="61">
        <f t="shared" si="11"/>
        <v>112200</v>
      </c>
      <c r="M26" s="36">
        <f t="shared" si="5"/>
        <v>33660</v>
      </c>
      <c r="N26" s="36">
        <f t="shared" si="6"/>
        <v>16830</v>
      </c>
      <c r="O26" s="37">
        <f t="shared" si="7"/>
        <v>61710.00000000001</v>
      </c>
      <c r="P26" s="153">
        <f t="shared" si="0"/>
        <v>33660</v>
      </c>
      <c r="Q26" s="175">
        <f t="shared" si="8"/>
        <v>16830</v>
      </c>
      <c r="R26" s="154">
        <f t="shared" si="1"/>
        <v>61710.00000000001</v>
      </c>
      <c r="S26" s="155">
        <f t="shared" si="9"/>
        <v>112200</v>
      </c>
      <c r="V26" s="86"/>
    </row>
    <row r="27" spans="1:22" s="85" customFormat="1" ht="12">
      <c r="A27" s="121">
        <f>'Златибор 2018'!A27</f>
        <v>22</v>
      </c>
      <c r="B27" s="93" t="str">
        <f>'Златибор 2018'!B27</f>
        <v>Гарнитура стола са клупама</v>
      </c>
      <c r="C27" s="94" t="str">
        <f>'Златибор 2018'!C27</f>
        <v>ком.</v>
      </c>
      <c r="D27" s="38">
        <v>5</v>
      </c>
      <c r="E27" s="70">
        <v>17000</v>
      </c>
      <c r="F27" s="61">
        <f t="shared" si="10"/>
        <v>85000</v>
      </c>
      <c r="G27" s="36">
        <f t="shared" si="2"/>
        <v>25500</v>
      </c>
      <c r="H27" s="60">
        <f t="shared" si="3"/>
        <v>12750</v>
      </c>
      <c r="I27" s="37">
        <f t="shared" si="4"/>
        <v>46750.00000000001</v>
      </c>
      <c r="J27" s="38">
        <v>5</v>
      </c>
      <c r="K27" s="41">
        <v>19602</v>
      </c>
      <c r="L27" s="61">
        <f t="shared" si="11"/>
        <v>98010</v>
      </c>
      <c r="M27" s="36">
        <f t="shared" si="5"/>
        <v>29403</v>
      </c>
      <c r="N27" s="36">
        <f t="shared" si="6"/>
        <v>14701.5</v>
      </c>
      <c r="O27" s="37">
        <f t="shared" si="7"/>
        <v>53905.50000000001</v>
      </c>
      <c r="P27" s="153">
        <f t="shared" si="0"/>
        <v>54903</v>
      </c>
      <c r="Q27" s="175">
        <f t="shared" si="8"/>
        <v>27451.5</v>
      </c>
      <c r="R27" s="154">
        <f t="shared" si="1"/>
        <v>100655.50000000001</v>
      </c>
      <c r="S27" s="155">
        <f t="shared" si="9"/>
        <v>183010</v>
      </c>
      <c r="T27" s="86"/>
      <c r="V27" s="86"/>
    </row>
    <row r="28" spans="1:22" s="85" customFormat="1" ht="12.75" customHeight="1">
      <c r="A28" s="121">
        <f>'Златибор 2018'!A28</f>
        <v>23</v>
      </c>
      <c r="B28" s="93" t="str">
        <f>'Златибор 2018'!B28</f>
        <v>Израда и постављање корпи за отпатке</v>
      </c>
      <c r="C28" s="94" t="str">
        <f>'Златибор 2018'!C28</f>
        <v>ком.</v>
      </c>
      <c r="D28" s="38">
        <v>5</v>
      </c>
      <c r="E28" s="70">
        <v>9000</v>
      </c>
      <c r="F28" s="61">
        <f t="shared" si="10"/>
        <v>45000</v>
      </c>
      <c r="G28" s="36">
        <f t="shared" si="2"/>
        <v>13500</v>
      </c>
      <c r="H28" s="60">
        <f t="shared" si="3"/>
        <v>6750</v>
      </c>
      <c r="I28" s="37">
        <f t="shared" si="4"/>
        <v>24750.000000000004</v>
      </c>
      <c r="J28" s="38">
        <v>3</v>
      </c>
      <c r="K28" s="41">
        <v>9000</v>
      </c>
      <c r="L28" s="61">
        <f t="shared" si="11"/>
        <v>27000</v>
      </c>
      <c r="M28" s="36">
        <f t="shared" si="5"/>
        <v>8100</v>
      </c>
      <c r="N28" s="36">
        <f t="shared" si="6"/>
        <v>4050</v>
      </c>
      <c r="O28" s="37">
        <f t="shared" si="7"/>
        <v>14850.000000000002</v>
      </c>
      <c r="P28" s="153">
        <f t="shared" si="0"/>
        <v>21600</v>
      </c>
      <c r="Q28" s="175">
        <f t="shared" si="8"/>
        <v>10800</v>
      </c>
      <c r="R28" s="154">
        <f t="shared" si="1"/>
        <v>39600.00000000001</v>
      </c>
      <c r="S28" s="155">
        <f t="shared" si="9"/>
        <v>72000</v>
      </c>
      <c r="V28" s="86"/>
    </row>
    <row r="29" spans="1:22" s="85" customFormat="1" ht="12">
      <c r="A29" s="121">
        <f>'Златибор 2018'!A29</f>
        <v>24</v>
      </c>
      <c r="B29" s="93" t="str">
        <f>'Златибор 2018'!B29</f>
        <v>Израда и постављање ложишта за пикник </v>
      </c>
      <c r="C29" s="94" t="str">
        <f>'Златибор 2018'!C29</f>
        <v>ком.</v>
      </c>
      <c r="D29" s="38">
        <v>5</v>
      </c>
      <c r="E29" s="70">
        <v>12000</v>
      </c>
      <c r="F29" s="61">
        <f t="shared" si="10"/>
        <v>60000</v>
      </c>
      <c r="G29" s="36">
        <f t="shared" si="2"/>
        <v>18000</v>
      </c>
      <c r="H29" s="60">
        <f t="shared" si="3"/>
        <v>9000</v>
      </c>
      <c r="I29" s="37">
        <f t="shared" si="4"/>
        <v>33000</v>
      </c>
      <c r="J29" s="38"/>
      <c r="K29" s="41">
        <v>11800</v>
      </c>
      <c r="L29" s="61">
        <f t="shared" si="11"/>
        <v>0</v>
      </c>
      <c r="M29" s="36">
        <f t="shared" si="5"/>
        <v>0</v>
      </c>
      <c r="N29" s="36">
        <f t="shared" si="6"/>
        <v>0</v>
      </c>
      <c r="O29" s="37">
        <f t="shared" si="7"/>
        <v>0</v>
      </c>
      <c r="P29" s="153">
        <f t="shared" si="0"/>
        <v>18000</v>
      </c>
      <c r="Q29" s="175">
        <f t="shared" si="8"/>
        <v>9000</v>
      </c>
      <c r="R29" s="154">
        <f t="shared" si="1"/>
        <v>33000</v>
      </c>
      <c r="S29" s="155">
        <f t="shared" si="9"/>
        <v>60000</v>
      </c>
      <c r="V29" s="86"/>
    </row>
    <row r="30" spans="1:22" s="85" customFormat="1" ht="12">
      <c r="A30" s="121">
        <f>'Златибор 2018'!A30</f>
        <v>25</v>
      </c>
      <c r="B30" s="93" t="str">
        <f>'Златибор 2018'!B30</f>
        <v>Уређење пешачких стаза</v>
      </c>
      <c r="C30" s="94" t="str">
        <f>'Златибор 2018'!C30</f>
        <v>км</v>
      </c>
      <c r="D30" s="38"/>
      <c r="E30" s="70">
        <v>44000</v>
      </c>
      <c r="F30" s="61">
        <f t="shared" si="10"/>
        <v>0</v>
      </c>
      <c r="G30" s="36">
        <f t="shared" si="2"/>
        <v>0</v>
      </c>
      <c r="H30" s="60">
        <f t="shared" si="3"/>
        <v>0</v>
      </c>
      <c r="I30" s="37">
        <f t="shared" si="4"/>
        <v>0</v>
      </c>
      <c r="J30" s="38">
        <v>5</v>
      </c>
      <c r="K30" s="41">
        <v>96800</v>
      </c>
      <c r="L30" s="61">
        <f t="shared" si="11"/>
        <v>484000</v>
      </c>
      <c r="M30" s="36">
        <f t="shared" si="5"/>
        <v>145200</v>
      </c>
      <c r="N30" s="36">
        <f t="shared" si="6"/>
        <v>72600</v>
      </c>
      <c r="O30" s="37">
        <f t="shared" si="7"/>
        <v>266200</v>
      </c>
      <c r="P30" s="153">
        <f t="shared" si="0"/>
        <v>145200</v>
      </c>
      <c r="Q30" s="175">
        <f t="shared" si="8"/>
        <v>72600</v>
      </c>
      <c r="R30" s="154">
        <f t="shared" si="1"/>
        <v>266200</v>
      </c>
      <c r="S30" s="155">
        <f t="shared" si="9"/>
        <v>484000</v>
      </c>
      <c r="V30" s="86"/>
    </row>
    <row r="31" spans="1:22" s="85" customFormat="1" ht="12">
      <c r="A31" s="121">
        <f>'Златибор 2018'!A31</f>
        <v>26</v>
      </c>
      <c r="B31" s="93" t="str">
        <f>'Златибор 2018'!B31</f>
        <v>Уређење бициклистичких стаза</v>
      </c>
      <c r="C31" s="94" t="str">
        <f>'Златибор 2018'!C31</f>
        <v>км</v>
      </c>
      <c r="D31" s="38"/>
      <c r="E31" s="70">
        <v>44000</v>
      </c>
      <c r="F31" s="61">
        <f t="shared" si="10"/>
        <v>0</v>
      </c>
      <c r="G31" s="36">
        <f t="shared" si="2"/>
        <v>0</v>
      </c>
      <c r="H31" s="60">
        <f t="shared" si="3"/>
        <v>0</v>
      </c>
      <c r="I31" s="37">
        <f t="shared" si="4"/>
        <v>0</v>
      </c>
      <c r="J31" s="38">
        <v>1</v>
      </c>
      <c r="K31" s="41">
        <v>96800</v>
      </c>
      <c r="L31" s="61">
        <f t="shared" si="11"/>
        <v>96800</v>
      </c>
      <c r="M31" s="36">
        <f t="shared" si="5"/>
        <v>29040</v>
      </c>
      <c r="N31" s="36">
        <f t="shared" si="6"/>
        <v>14520</v>
      </c>
      <c r="O31" s="37">
        <f t="shared" si="7"/>
        <v>53240.00000000001</v>
      </c>
      <c r="P31" s="153">
        <f t="shared" si="0"/>
        <v>29040</v>
      </c>
      <c r="Q31" s="175">
        <f t="shared" si="8"/>
        <v>14520</v>
      </c>
      <c r="R31" s="154">
        <f t="shared" si="1"/>
        <v>53240.00000000001</v>
      </c>
      <c r="S31" s="155">
        <f t="shared" si="9"/>
        <v>96800</v>
      </c>
      <c r="V31" s="86"/>
    </row>
    <row r="32" spans="1:22" s="85" customFormat="1" ht="12" customHeight="1">
      <c r="A32" s="121">
        <f>'Златибор 2018'!A32</f>
        <v>27</v>
      </c>
      <c r="B32" s="93" t="str">
        <f>'Златибор 2018'!B32</f>
        <v>Уређење и одржавање путева на подручју ПП</v>
      </c>
      <c r="C32" s="94" t="str">
        <f>'Златибор 2018'!C32</f>
        <v>км</v>
      </c>
      <c r="D32" s="38">
        <v>3</v>
      </c>
      <c r="E32" s="70">
        <v>1000000</v>
      </c>
      <c r="F32" s="61">
        <f t="shared" si="10"/>
        <v>3000000</v>
      </c>
      <c r="G32" s="36">
        <f t="shared" si="2"/>
        <v>900000</v>
      </c>
      <c r="H32" s="60">
        <f t="shared" si="3"/>
        <v>450000</v>
      </c>
      <c r="I32" s="37">
        <f t="shared" si="4"/>
        <v>1650000.0000000002</v>
      </c>
      <c r="J32" s="38"/>
      <c r="K32" s="41"/>
      <c r="L32" s="61">
        <f t="shared" si="11"/>
        <v>0</v>
      </c>
      <c r="M32" s="36">
        <f t="shared" si="5"/>
        <v>0</v>
      </c>
      <c r="N32" s="36">
        <f t="shared" si="6"/>
        <v>0</v>
      </c>
      <c r="O32" s="37">
        <f t="shared" si="7"/>
        <v>0</v>
      </c>
      <c r="P32" s="153">
        <f t="shared" si="0"/>
        <v>900000</v>
      </c>
      <c r="Q32" s="175">
        <f t="shared" si="8"/>
        <v>450000</v>
      </c>
      <c r="R32" s="154">
        <f t="shared" si="1"/>
        <v>1650000.0000000002</v>
      </c>
      <c r="S32" s="155">
        <f t="shared" si="9"/>
        <v>3000000</v>
      </c>
      <c r="V32" s="86"/>
    </row>
    <row r="33" spans="1:22" s="85" customFormat="1" ht="12">
      <c r="A33" s="121">
        <f>'Златибор 2018'!A33</f>
        <v>28</v>
      </c>
      <c r="B33" s="93" t="str">
        <f>'Златибор 2018'!B33</f>
        <v>Одржавање чистоће  </v>
      </c>
      <c r="C33" s="94" t="str">
        <f>'Златибор 2018'!C33</f>
        <v>дан</v>
      </c>
      <c r="D33" s="38">
        <v>56</v>
      </c>
      <c r="E33" s="70">
        <v>2200</v>
      </c>
      <c r="F33" s="61">
        <f t="shared" si="10"/>
        <v>123200</v>
      </c>
      <c r="G33" s="36">
        <f t="shared" si="2"/>
        <v>36960</v>
      </c>
      <c r="H33" s="60">
        <f t="shared" si="3"/>
        <v>18480</v>
      </c>
      <c r="I33" s="37">
        <f t="shared" si="4"/>
        <v>67760</v>
      </c>
      <c r="J33" s="38">
        <v>40</v>
      </c>
      <c r="K33" s="41">
        <v>1100</v>
      </c>
      <c r="L33" s="61">
        <f t="shared" si="11"/>
        <v>44000</v>
      </c>
      <c r="M33" s="36">
        <f t="shared" si="5"/>
        <v>13200</v>
      </c>
      <c r="N33" s="36">
        <f t="shared" si="6"/>
        <v>6600</v>
      </c>
      <c r="O33" s="37">
        <f t="shared" si="7"/>
        <v>24200.000000000004</v>
      </c>
      <c r="P33" s="153">
        <f t="shared" si="0"/>
        <v>50160</v>
      </c>
      <c r="Q33" s="175">
        <f t="shared" si="8"/>
        <v>25080</v>
      </c>
      <c r="R33" s="154">
        <f t="shared" si="1"/>
        <v>91960</v>
      </c>
      <c r="S33" s="155">
        <f t="shared" si="9"/>
        <v>167200</v>
      </c>
      <c r="V33" s="86"/>
    </row>
    <row r="34" spans="1:22" s="85" customFormat="1" ht="12">
      <c r="A34" s="121">
        <f>'Златибор 2018'!A34</f>
        <v>29</v>
      </c>
      <c r="B34" s="93" t="str">
        <f>'Златибор 2018'!B34</f>
        <v>Кошење траве</v>
      </c>
      <c r="C34" s="94" t="str">
        <f>'Златибор 2018'!C34</f>
        <v>ха</v>
      </c>
      <c r="D34" s="38"/>
      <c r="E34" s="70"/>
      <c r="F34" s="61">
        <f t="shared" si="10"/>
        <v>0</v>
      </c>
      <c r="G34" s="36">
        <f t="shared" si="2"/>
        <v>0</v>
      </c>
      <c r="H34" s="60">
        <f t="shared" si="3"/>
        <v>0</v>
      </c>
      <c r="I34" s="37">
        <f t="shared" si="4"/>
        <v>0</v>
      </c>
      <c r="J34" s="38">
        <v>10</v>
      </c>
      <c r="K34" s="41">
        <v>9075</v>
      </c>
      <c r="L34" s="61">
        <f t="shared" si="11"/>
        <v>90750</v>
      </c>
      <c r="M34" s="36">
        <f t="shared" si="5"/>
        <v>27225</v>
      </c>
      <c r="N34" s="36">
        <f t="shared" si="6"/>
        <v>13612.5</v>
      </c>
      <c r="O34" s="37">
        <f t="shared" si="7"/>
        <v>49912.50000000001</v>
      </c>
      <c r="P34" s="153">
        <f t="shared" si="0"/>
        <v>27225</v>
      </c>
      <c r="Q34" s="175">
        <f t="shared" si="8"/>
        <v>13612.5</v>
      </c>
      <c r="R34" s="154">
        <f t="shared" si="1"/>
        <v>49912.50000000001</v>
      </c>
      <c r="S34" s="155">
        <f t="shared" si="9"/>
        <v>90750</v>
      </c>
      <c r="V34" s="86"/>
    </row>
    <row r="35" spans="1:22" s="85" customFormat="1" ht="12" customHeight="1" hidden="1">
      <c r="A35" s="121">
        <f>'Златибор 2018'!A35</f>
        <v>30</v>
      </c>
      <c r="B35" s="93" t="str">
        <f>'Златибор 2018'!B35</f>
        <v>Гајење и заштита шума</v>
      </c>
      <c r="C35" s="94" t="str">
        <f>'Златибор 2018'!C35</f>
        <v>ха</v>
      </c>
      <c r="D35" s="38"/>
      <c r="E35" s="70">
        <v>2400</v>
      </c>
      <c r="F35" s="61">
        <f t="shared" si="10"/>
        <v>0</v>
      </c>
      <c r="G35" s="36">
        <f t="shared" si="2"/>
        <v>0</v>
      </c>
      <c r="H35" s="60">
        <f t="shared" si="3"/>
        <v>0</v>
      </c>
      <c r="I35" s="37">
        <f t="shared" si="4"/>
        <v>0</v>
      </c>
      <c r="J35" s="38"/>
      <c r="K35" s="41"/>
      <c r="L35" s="61">
        <f t="shared" si="11"/>
        <v>0</v>
      </c>
      <c r="M35" s="36">
        <f t="shared" si="5"/>
        <v>0</v>
      </c>
      <c r="N35" s="36">
        <f t="shared" si="6"/>
        <v>0</v>
      </c>
      <c r="O35" s="37">
        <f t="shared" si="7"/>
        <v>0</v>
      </c>
      <c r="P35" s="153">
        <f t="shared" si="0"/>
        <v>0</v>
      </c>
      <c r="Q35" s="175">
        <f t="shared" si="8"/>
        <v>0</v>
      </c>
      <c r="R35" s="154">
        <f t="shared" si="1"/>
        <v>0</v>
      </c>
      <c r="S35" s="155">
        <f t="shared" si="9"/>
        <v>0</v>
      </c>
      <c r="V35" s="86"/>
    </row>
    <row r="36" spans="1:22" s="85" customFormat="1" ht="12" customHeight="1">
      <c r="A36" s="121">
        <f>'Златибор 2018'!A36</f>
        <v>31</v>
      </c>
      <c r="B36" s="93" t="str">
        <f>'Златибор 2018'!B36</f>
        <v>Оглашање, маркенинг, припрема за штампу и сл.</v>
      </c>
      <c r="C36" s="94" t="str">
        <f>'Златибор 2018'!C36</f>
        <v>ком.</v>
      </c>
      <c r="D36" s="38">
        <v>1</v>
      </c>
      <c r="E36" s="70">
        <v>100000</v>
      </c>
      <c r="F36" s="61">
        <f t="shared" si="10"/>
        <v>100000</v>
      </c>
      <c r="G36" s="36">
        <f t="shared" si="2"/>
        <v>30000</v>
      </c>
      <c r="H36" s="60">
        <f t="shared" si="3"/>
        <v>15000</v>
      </c>
      <c r="I36" s="37">
        <f t="shared" si="4"/>
        <v>55000.00000000001</v>
      </c>
      <c r="J36" s="38"/>
      <c r="K36" s="41"/>
      <c r="L36" s="61">
        <f t="shared" si="11"/>
        <v>0</v>
      </c>
      <c r="M36" s="36">
        <f t="shared" si="5"/>
        <v>0</v>
      </c>
      <c r="N36" s="36">
        <f t="shared" si="6"/>
        <v>0</v>
      </c>
      <c r="O36" s="37">
        <f t="shared" si="7"/>
        <v>0</v>
      </c>
      <c r="P36" s="153">
        <f t="shared" si="0"/>
        <v>30000</v>
      </c>
      <c r="Q36" s="175">
        <f t="shared" si="8"/>
        <v>15000</v>
      </c>
      <c r="R36" s="154">
        <f t="shared" si="1"/>
        <v>55000.00000000001</v>
      </c>
      <c r="S36" s="155">
        <f t="shared" si="9"/>
        <v>100000</v>
      </c>
      <c r="V36" s="86"/>
    </row>
    <row r="37" spans="1:22" s="95" customFormat="1" ht="12">
      <c r="A37" s="121">
        <f>'Златибор 2018'!A37</f>
        <v>32</v>
      </c>
      <c r="B37" s="93" t="str">
        <f>'Златибор 2018'!B37</f>
        <v>Израда и штампање флајера </v>
      </c>
      <c r="C37" s="94" t="str">
        <f>'Златибор 2018'!C37</f>
        <v>ком.</v>
      </c>
      <c r="D37" s="38">
        <v>600</v>
      </c>
      <c r="E37" s="70">
        <v>11.916659</v>
      </c>
      <c r="F37" s="61">
        <f t="shared" si="10"/>
        <v>7149.9954</v>
      </c>
      <c r="G37" s="36">
        <f t="shared" si="2"/>
        <v>2144.99862</v>
      </c>
      <c r="H37" s="60">
        <f t="shared" si="3"/>
        <v>1072.49931</v>
      </c>
      <c r="I37" s="37">
        <f t="shared" si="4"/>
        <v>3932.4974700000002</v>
      </c>
      <c r="J37" s="38">
        <v>1000</v>
      </c>
      <c r="K37" s="41">
        <v>18.15</v>
      </c>
      <c r="L37" s="61">
        <f t="shared" si="11"/>
        <v>18150</v>
      </c>
      <c r="M37" s="36">
        <f t="shared" si="5"/>
        <v>5445</v>
      </c>
      <c r="N37" s="36">
        <f t="shared" si="6"/>
        <v>2722.5</v>
      </c>
      <c r="O37" s="37">
        <f t="shared" si="7"/>
        <v>9982.5</v>
      </c>
      <c r="P37" s="153">
        <f t="shared" si="0"/>
        <v>7589.99862</v>
      </c>
      <c r="Q37" s="175">
        <f t="shared" si="8"/>
        <v>3794.99931</v>
      </c>
      <c r="R37" s="154">
        <f t="shared" si="1"/>
        <v>13914.99747</v>
      </c>
      <c r="S37" s="155">
        <f t="shared" si="9"/>
        <v>25299.9954</v>
      </c>
      <c r="U37" s="85"/>
      <c r="V37" s="96"/>
    </row>
    <row r="38" spans="1:22" s="85" customFormat="1" ht="12" customHeight="1" hidden="1">
      <c r="A38" s="121">
        <f>'Златибор 2018'!A38</f>
        <v>33</v>
      </c>
      <c r="B38" s="93" t="str">
        <f>'Златибор 2018'!B38</f>
        <v>Израда и штампање публикација</v>
      </c>
      <c r="C38" s="94" t="str">
        <f>'Златибор 2018'!C38</f>
        <v>ком.</v>
      </c>
      <c r="D38" s="38"/>
      <c r="E38" s="70">
        <v>240</v>
      </c>
      <c r="F38" s="61">
        <f t="shared" si="10"/>
        <v>0</v>
      </c>
      <c r="G38" s="36">
        <f t="shared" si="2"/>
        <v>0</v>
      </c>
      <c r="H38" s="60">
        <f t="shared" si="3"/>
        <v>0</v>
      </c>
      <c r="I38" s="37">
        <f t="shared" si="4"/>
        <v>0</v>
      </c>
      <c r="J38" s="38"/>
      <c r="K38" s="41"/>
      <c r="L38" s="61">
        <f t="shared" si="11"/>
        <v>0</v>
      </c>
      <c r="M38" s="36">
        <f t="shared" si="5"/>
        <v>0</v>
      </c>
      <c r="N38" s="36">
        <f t="shared" si="6"/>
        <v>0</v>
      </c>
      <c r="O38" s="37">
        <f t="shared" si="7"/>
        <v>0</v>
      </c>
      <c r="P38" s="153">
        <f t="shared" si="0"/>
        <v>0</v>
      </c>
      <c r="Q38" s="175">
        <f t="shared" si="8"/>
        <v>0</v>
      </c>
      <c r="R38" s="154">
        <f t="shared" si="1"/>
        <v>0</v>
      </c>
      <c r="S38" s="155">
        <f t="shared" si="9"/>
        <v>0</v>
      </c>
      <c r="V38" s="86"/>
    </row>
    <row r="39" spans="1:22" s="85" customFormat="1" ht="12" customHeight="1" hidden="1">
      <c r="A39" s="121">
        <f>'Златибор 2018'!A39</f>
        <v>34</v>
      </c>
      <c r="B39" s="93" t="str">
        <f>'Златибор 2018'!B39</f>
        <v>Визит карте</v>
      </c>
      <c r="C39" s="94" t="str">
        <f>'Златибор 2018'!C39</f>
        <v>ком.</v>
      </c>
      <c r="D39" s="38"/>
      <c r="E39" s="70">
        <v>2.2</v>
      </c>
      <c r="F39" s="61">
        <f t="shared" si="10"/>
        <v>0</v>
      </c>
      <c r="G39" s="36">
        <f t="shared" si="2"/>
        <v>0</v>
      </c>
      <c r="H39" s="60">
        <f t="shared" si="3"/>
        <v>0</v>
      </c>
      <c r="I39" s="37">
        <f t="shared" si="4"/>
        <v>0</v>
      </c>
      <c r="J39" s="38"/>
      <c r="K39" s="41"/>
      <c r="L39" s="61">
        <f t="shared" si="11"/>
        <v>0</v>
      </c>
      <c r="M39" s="36">
        <f t="shared" si="5"/>
        <v>0</v>
      </c>
      <c r="N39" s="36">
        <f t="shared" si="6"/>
        <v>0</v>
      </c>
      <c r="O39" s="37">
        <f t="shared" si="7"/>
        <v>0</v>
      </c>
      <c r="P39" s="153">
        <f t="shared" si="0"/>
        <v>0</v>
      </c>
      <c r="Q39" s="175">
        <f t="shared" si="8"/>
        <v>0</v>
      </c>
      <c r="R39" s="154">
        <f t="shared" si="1"/>
        <v>0</v>
      </c>
      <c r="S39" s="155">
        <f t="shared" si="9"/>
        <v>0</v>
      </c>
      <c r="V39" s="86"/>
    </row>
    <row r="40" spans="1:22" s="85" customFormat="1" ht="12" customHeight="1" hidden="1">
      <c r="A40" s="121">
        <f>'Златибор 2018'!A40</f>
        <v>35</v>
      </c>
      <c r="B40" s="93" t="str">
        <f>'Златибор 2018'!B40</f>
        <v>Израда WEB SITE</v>
      </c>
      <c r="C40" s="94" t="str">
        <f>'Златибор 2018'!C40</f>
        <v>ком.</v>
      </c>
      <c r="D40" s="38"/>
      <c r="E40" s="70">
        <v>100000</v>
      </c>
      <c r="F40" s="61">
        <f t="shared" si="10"/>
        <v>0</v>
      </c>
      <c r="G40" s="36">
        <f t="shared" si="2"/>
        <v>0</v>
      </c>
      <c r="H40" s="60">
        <f t="shared" si="3"/>
        <v>0</v>
      </c>
      <c r="I40" s="37">
        <f t="shared" si="4"/>
        <v>0</v>
      </c>
      <c r="J40" s="38"/>
      <c r="K40" s="41"/>
      <c r="L40" s="61">
        <f t="shared" si="11"/>
        <v>0</v>
      </c>
      <c r="M40" s="36">
        <f t="shared" si="5"/>
        <v>0</v>
      </c>
      <c r="N40" s="36">
        <f t="shared" si="6"/>
        <v>0</v>
      </c>
      <c r="O40" s="37">
        <f t="shared" si="7"/>
        <v>0</v>
      </c>
      <c r="P40" s="153">
        <f t="shared" si="0"/>
        <v>0</v>
      </c>
      <c r="Q40" s="175">
        <f t="shared" si="8"/>
        <v>0</v>
      </c>
      <c r="R40" s="154">
        <f t="shared" si="1"/>
        <v>0</v>
      </c>
      <c r="S40" s="155">
        <f t="shared" si="9"/>
        <v>0</v>
      </c>
      <c r="V40" s="86"/>
    </row>
    <row r="41" spans="1:22" s="85" customFormat="1" ht="14.25" customHeight="1">
      <c r="A41" s="121">
        <f>'Златибор 2018'!A41</f>
        <v>36</v>
      </c>
      <c r="B41" s="93" t="str">
        <f>'Златибор 2018'!B41</f>
        <v>Материјали трошкови - гориво, мазиво, одржавање возила (чуварска и стучна служ.)</v>
      </c>
      <c r="C41" s="94" t="str">
        <f>'Златибор 2018'!C41</f>
        <v>ком.</v>
      </c>
      <c r="D41" s="38">
        <v>1</v>
      </c>
      <c r="E41" s="70">
        <v>1000000</v>
      </c>
      <c r="F41" s="61">
        <f t="shared" si="10"/>
        <v>1000000</v>
      </c>
      <c r="G41" s="36">
        <f t="shared" si="2"/>
        <v>300000</v>
      </c>
      <c r="H41" s="60">
        <f t="shared" si="3"/>
        <v>150000</v>
      </c>
      <c r="I41" s="37">
        <f t="shared" si="4"/>
        <v>550000</v>
      </c>
      <c r="J41" s="38">
        <v>1</v>
      </c>
      <c r="K41" s="41">
        <v>150000</v>
      </c>
      <c r="L41" s="61">
        <f t="shared" si="11"/>
        <v>150000</v>
      </c>
      <c r="M41" s="36">
        <f t="shared" si="5"/>
        <v>45000</v>
      </c>
      <c r="N41" s="36">
        <f t="shared" si="6"/>
        <v>22500</v>
      </c>
      <c r="O41" s="37">
        <f t="shared" si="7"/>
        <v>82500</v>
      </c>
      <c r="P41" s="153">
        <f t="shared" si="0"/>
        <v>345000</v>
      </c>
      <c r="Q41" s="175">
        <f t="shared" si="8"/>
        <v>172500</v>
      </c>
      <c r="R41" s="154">
        <f t="shared" si="1"/>
        <v>632500</v>
      </c>
      <c r="S41" s="155">
        <f t="shared" si="9"/>
        <v>1150000</v>
      </c>
      <c r="V41" s="86"/>
    </row>
    <row r="42" spans="1:22" s="85" customFormat="1" ht="12" customHeight="1" hidden="1">
      <c r="A42" s="121">
        <f>'Златибор 2018'!A42</f>
        <v>37</v>
      </c>
      <c r="B42" s="93" t="str">
        <f>'Златибор 2018'!B42</f>
        <v>Униформе чувара и руководиоца чуварске службе ЗП  </v>
      </c>
      <c r="C42" s="94" t="str">
        <f>'Златибор 2018'!C42</f>
        <v>ком.</v>
      </c>
      <c r="D42" s="38"/>
      <c r="E42" s="70">
        <v>60802.5</v>
      </c>
      <c r="F42" s="61">
        <f t="shared" si="10"/>
        <v>0</v>
      </c>
      <c r="G42" s="36">
        <f t="shared" si="2"/>
        <v>0</v>
      </c>
      <c r="H42" s="60">
        <f t="shared" si="3"/>
        <v>0</v>
      </c>
      <c r="I42" s="37">
        <f t="shared" si="4"/>
        <v>0</v>
      </c>
      <c r="J42" s="38"/>
      <c r="K42" s="41">
        <v>72600</v>
      </c>
      <c r="L42" s="61">
        <f t="shared" si="11"/>
        <v>0</v>
      </c>
      <c r="M42" s="36">
        <f t="shared" si="5"/>
        <v>0</v>
      </c>
      <c r="N42" s="36">
        <f t="shared" si="6"/>
        <v>0</v>
      </c>
      <c r="O42" s="37">
        <f t="shared" si="7"/>
        <v>0</v>
      </c>
      <c r="P42" s="153">
        <f t="shared" si="0"/>
        <v>0</v>
      </c>
      <c r="Q42" s="175">
        <f t="shared" si="8"/>
        <v>0</v>
      </c>
      <c r="R42" s="154">
        <f t="shared" si="1"/>
        <v>0</v>
      </c>
      <c r="S42" s="155">
        <f t="shared" si="9"/>
        <v>0</v>
      </c>
      <c r="V42" s="86"/>
    </row>
    <row r="43" spans="1:22" s="85" customFormat="1" ht="12" customHeight="1" hidden="1">
      <c r="A43" s="121">
        <f>'Златибор 2018'!A43</f>
        <v>38</v>
      </c>
      <c r="B43" s="93" t="str">
        <f>'Златибор 2018'!B43</f>
        <v>Легитимације чувара ЗП</v>
      </c>
      <c r="C43" s="94" t="str">
        <f>'Златибор 2018'!C43</f>
        <v>ком.</v>
      </c>
      <c r="D43" s="38"/>
      <c r="E43" s="70">
        <v>600.9</v>
      </c>
      <c r="F43" s="61">
        <f t="shared" si="10"/>
        <v>0</v>
      </c>
      <c r="G43" s="36">
        <f t="shared" si="2"/>
        <v>0</v>
      </c>
      <c r="H43" s="60">
        <f t="shared" si="3"/>
        <v>0</v>
      </c>
      <c r="I43" s="37">
        <f t="shared" si="4"/>
        <v>0</v>
      </c>
      <c r="J43" s="38"/>
      <c r="K43" s="41">
        <v>605</v>
      </c>
      <c r="L43" s="61">
        <f t="shared" si="11"/>
        <v>0</v>
      </c>
      <c r="M43" s="36">
        <f t="shared" si="5"/>
        <v>0</v>
      </c>
      <c r="N43" s="36">
        <f t="shared" si="6"/>
        <v>0</v>
      </c>
      <c r="O43" s="37">
        <f t="shared" si="7"/>
        <v>0</v>
      </c>
      <c r="P43" s="153">
        <f t="shared" si="0"/>
        <v>0</v>
      </c>
      <c r="Q43" s="175">
        <f t="shared" si="8"/>
        <v>0</v>
      </c>
      <c r="R43" s="154">
        <f t="shared" si="1"/>
        <v>0</v>
      </c>
      <c r="S43" s="155">
        <f t="shared" si="9"/>
        <v>0</v>
      </c>
      <c r="V43" s="86"/>
    </row>
    <row r="44" spans="1:22" s="85" customFormat="1" ht="12">
      <c r="A44" s="121">
        <f>'Златибор 2018'!A44</f>
        <v>39</v>
      </c>
      <c r="B44" s="93" t="str">
        <f>'Златибор 2018'!B44</f>
        <v>Набавка теренског и путничког возила</v>
      </c>
      <c r="C44" s="94" t="str">
        <f>'Златибор 2018'!C44</f>
        <v>ком.</v>
      </c>
      <c r="D44" s="38"/>
      <c r="E44" s="44">
        <v>2100000</v>
      </c>
      <c r="F44" s="61">
        <f t="shared" si="10"/>
        <v>0</v>
      </c>
      <c r="G44" s="36">
        <f t="shared" si="2"/>
        <v>0</v>
      </c>
      <c r="H44" s="60">
        <f t="shared" si="3"/>
        <v>0</v>
      </c>
      <c r="I44" s="37">
        <f t="shared" si="4"/>
        <v>0</v>
      </c>
      <c r="J44" s="38">
        <v>1</v>
      </c>
      <c r="K44" s="41">
        <v>1210000</v>
      </c>
      <c r="L44" s="61">
        <f t="shared" si="11"/>
        <v>1210000</v>
      </c>
      <c r="M44" s="36">
        <f t="shared" si="5"/>
        <v>363000</v>
      </c>
      <c r="N44" s="36">
        <f t="shared" si="6"/>
        <v>181500</v>
      </c>
      <c r="O44" s="37">
        <f t="shared" si="7"/>
        <v>665500</v>
      </c>
      <c r="P44" s="153">
        <f t="shared" si="0"/>
        <v>363000</v>
      </c>
      <c r="Q44" s="175">
        <f t="shared" si="8"/>
        <v>181500</v>
      </c>
      <c r="R44" s="154">
        <f t="shared" si="1"/>
        <v>665500</v>
      </c>
      <c r="S44" s="155">
        <f t="shared" si="9"/>
        <v>1210000</v>
      </c>
      <c r="V44" s="86"/>
    </row>
    <row r="45" spans="1:22" s="85" customFormat="1" ht="12">
      <c r="A45" s="121">
        <f>'Златибор 2018'!A45</f>
        <v>40</v>
      </c>
      <c r="B45" s="93" t="str">
        <f>'Златибор 2018'!B45</f>
        <v>Противпожарна заштита</v>
      </c>
      <c r="C45" s="94" t="str">
        <f>'Златибор 2018'!C45</f>
        <v>ком.</v>
      </c>
      <c r="D45" s="46">
        <v>1</v>
      </c>
      <c r="E45" s="70">
        <v>60000</v>
      </c>
      <c r="F45" s="61">
        <f t="shared" si="10"/>
        <v>60000</v>
      </c>
      <c r="G45" s="36">
        <f t="shared" si="2"/>
        <v>18000</v>
      </c>
      <c r="H45" s="60">
        <f t="shared" si="3"/>
        <v>9000</v>
      </c>
      <c r="I45" s="37">
        <f t="shared" si="4"/>
        <v>33000</v>
      </c>
      <c r="J45" s="38"/>
      <c r="K45" s="41">
        <v>60000</v>
      </c>
      <c r="L45" s="61">
        <f t="shared" si="11"/>
        <v>0</v>
      </c>
      <c r="M45" s="36">
        <f t="shared" si="5"/>
        <v>0</v>
      </c>
      <c r="N45" s="36">
        <f t="shared" si="6"/>
        <v>0</v>
      </c>
      <c r="O45" s="37">
        <f t="shared" si="7"/>
        <v>0</v>
      </c>
      <c r="P45" s="153">
        <f t="shared" si="0"/>
        <v>18000</v>
      </c>
      <c r="Q45" s="175">
        <f t="shared" si="8"/>
        <v>9000</v>
      </c>
      <c r="R45" s="154">
        <f t="shared" si="1"/>
        <v>33000</v>
      </c>
      <c r="S45" s="155">
        <f t="shared" si="9"/>
        <v>60000</v>
      </c>
      <c r="V45" s="86"/>
    </row>
    <row r="46" spans="1:22" s="85" customFormat="1" ht="12">
      <c r="A46" s="121">
        <f>'Златибор 2018'!A46</f>
        <v>41</v>
      </c>
      <c r="B46" s="93" t="str">
        <f>'Златибор 2018'!B46</f>
        <v>Ознаке за забрану ложења ватре</v>
      </c>
      <c r="C46" s="94" t="str">
        <f>'Златибор 2018'!C46</f>
        <v>ком.</v>
      </c>
      <c r="D46" s="46">
        <v>8</v>
      </c>
      <c r="E46" s="70">
        <v>5000</v>
      </c>
      <c r="F46" s="61">
        <f t="shared" si="10"/>
        <v>40000</v>
      </c>
      <c r="G46" s="36">
        <f t="shared" si="2"/>
        <v>12000</v>
      </c>
      <c r="H46" s="60">
        <f t="shared" si="3"/>
        <v>6000</v>
      </c>
      <c r="I46" s="37">
        <f t="shared" si="4"/>
        <v>22000</v>
      </c>
      <c r="J46" s="38"/>
      <c r="K46" s="41">
        <v>12114.4</v>
      </c>
      <c r="L46" s="61">
        <f t="shared" si="11"/>
        <v>0</v>
      </c>
      <c r="M46" s="36">
        <f t="shared" si="5"/>
        <v>0</v>
      </c>
      <c r="N46" s="36">
        <f t="shared" si="6"/>
        <v>0</v>
      </c>
      <c r="O46" s="37">
        <f t="shared" si="7"/>
        <v>0</v>
      </c>
      <c r="P46" s="153">
        <f t="shared" si="0"/>
        <v>12000</v>
      </c>
      <c r="Q46" s="175">
        <f t="shared" si="8"/>
        <v>6000</v>
      </c>
      <c r="R46" s="154">
        <f t="shared" si="1"/>
        <v>22000</v>
      </c>
      <c r="S46" s="155">
        <f t="shared" si="9"/>
        <v>40000</v>
      </c>
      <c r="V46" s="86"/>
    </row>
    <row r="47" spans="1:22" s="85" customFormat="1" ht="12.75" customHeight="1">
      <c r="A47" s="121">
        <f>'Златибор 2018'!A47</f>
        <v>42</v>
      </c>
      <c r="B47" s="93" t="str">
        <f>'Златибор 2018'!B47</f>
        <v>Заснивање и одржавање дигиталне базе података</v>
      </c>
      <c r="C47" s="94" t="str">
        <f>'Златибор 2018'!C47</f>
        <v>ком.</v>
      </c>
      <c r="D47" s="46">
        <v>1</v>
      </c>
      <c r="E47" s="70">
        <v>200000</v>
      </c>
      <c r="F47" s="61">
        <f t="shared" si="10"/>
        <v>200000</v>
      </c>
      <c r="G47" s="36">
        <f t="shared" si="2"/>
        <v>60000</v>
      </c>
      <c r="H47" s="60">
        <f t="shared" si="3"/>
        <v>30000</v>
      </c>
      <c r="I47" s="37">
        <f t="shared" si="4"/>
        <v>110000.00000000001</v>
      </c>
      <c r="J47" s="38">
        <v>1</v>
      </c>
      <c r="K47" s="41">
        <v>150000</v>
      </c>
      <c r="L47" s="61">
        <f t="shared" si="11"/>
        <v>150000</v>
      </c>
      <c r="M47" s="36">
        <f t="shared" si="5"/>
        <v>45000</v>
      </c>
      <c r="N47" s="36">
        <f t="shared" si="6"/>
        <v>22500</v>
      </c>
      <c r="O47" s="37">
        <f t="shared" si="7"/>
        <v>82500</v>
      </c>
      <c r="P47" s="153">
        <f t="shared" si="0"/>
        <v>105000</v>
      </c>
      <c r="Q47" s="175">
        <f t="shared" si="8"/>
        <v>52500</v>
      </c>
      <c r="R47" s="154">
        <f t="shared" si="1"/>
        <v>192500</v>
      </c>
      <c r="S47" s="155">
        <f t="shared" si="9"/>
        <v>350000</v>
      </c>
      <c r="V47" s="86"/>
    </row>
    <row r="48" spans="1:22" s="85" customFormat="1" ht="12.75" customHeight="1" hidden="1">
      <c r="A48" s="121">
        <f>'Златибор 2018'!A48</f>
        <v>43</v>
      </c>
      <c r="B48" s="93" t="str">
        <f>'Златибор 2018'!B48</f>
        <v>Набавка рачунара</v>
      </c>
      <c r="C48" s="94" t="str">
        <f>'Златибор 2018'!C48</f>
        <v>ком.</v>
      </c>
      <c r="D48" s="46"/>
      <c r="E48" s="70">
        <v>50000</v>
      </c>
      <c r="F48" s="61">
        <f t="shared" si="10"/>
        <v>0</v>
      </c>
      <c r="G48" s="36">
        <f t="shared" si="2"/>
        <v>0</v>
      </c>
      <c r="H48" s="60">
        <f t="shared" si="3"/>
        <v>0</v>
      </c>
      <c r="I48" s="37">
        <f t="shared" si="4"/>
        <v>0</v>
      </c>
      <c r="J48" s="38"/>
      <c r="K48" s="41"/>
      <c r="L48" s="61">
        <f t="shared" si="11"/>
        <v>0</v>
      </c>
      <c r="M48" s="36">
        <f t="shared" si="5"/>
        <v>0</v>
      </c>
      <c r="N48" s="36">
        <f t="shared" si="6"/>
        <v>0</v>
      </c>
      <c r="O48" s="37">
        <f t="shared" si="7"/>
        <v>0</v>
      </c>
      <c r="P48" s="153">
        <f t="shared" si="0"/>
        <v>0</v>
      </c>
      <c r="Q48" s="175">
        <f t="shared" si="8"/>
        <v>0</v>
      </c>
      <c r="R48" s="154">
        <f t="shared" si="1"/>
        <v>0</v>
      </c>
      <c r="S48" s="155">
        <f t="shared" si="9"/>
        <v>0</v>
      </c>
      <c r="V48" s="86"/>
    </row>
    <row r="49" spans="1:22" s="85" customFormat="1" ht="12">
      <c r="A49" s="121">
        <f>'Златибор 2018'!A49</f>
        <v>44</v>
      </c>
      <c r="B49" s="93" t="str">
        <f>'Златибор 2018'!B49</f>
        <v>Израда програма и пројеката</v>
      </c>
      <c r="C49" s="94" t="str">
        <f>'Златибор 2018'!C49</f>
        <v>ком.</v>
      </c>
      <c r="D49" s="46">
        <v>1</v>
      </c>
      <c r="E49" s="70">
        <v>50000</v>
      </c>
      <c r="F49" s="61">
        <f t="shared" si="10"/>
        <v>50000</v>
      </c>
      <c r="G49" s="36">
        <f t="shared" si="2"/>
        <v>15000</v>
      </c>
      <c r="H49" s="60">
        <f t="shared" si="3"/>
        <v>7500</v>
      </c>
      <c r="I49" s="37">
        <f t="shared" si="4"/>
        <v>27500.000000000004</v>
      </c>
      <c r="J49" s="38"/>
      <c r="K49" s="41"/>
      <c r="L49" s="61">
        <f t="shared" si="11"/>
        <v>0</v>
      </c>
      <c r="M49" s="36">
        <f t="shared" si="5"/>
        <v>0</v>
      </c>
      <c r="N49" s="36">
        <f t="shared" si="6"/>
        <v>0</v>
      </c>
      <c r="O49" s="37">
        <f t="shared" si="7"/>
        <v>0</v>
      </c>
      <c r="P49" s="153">
        <f t="shared" si="0"/>
        <v>15000</v>
      </c>
      <c r="Q49" s="175">
        <f t="shared" si="8"/>
        <v>7500</v>
      </c>
      <c r="R49" s="154">
        <f t="shared" si="1"/>
        <v>27500.000000000004</v>
      </c>
      <c r="S49" s="155">
        <f t="shared" si="9"/>
        <v>50000</v>
      </c>
      <c r="V49" s="86"/>
    </row>
    <row r="50" spans="1:22" s="85" customFormat="1" ht="12" customHeight="1" hidden="1">
      <c r="A50" s="121">
        <f>'Златибор 2018'!A50</f>
        <v>45</v>
      </c>
      <c r="B50" s="93" t="str">
        <f>'Златибор 2018'!B50</f>
        <v>Израда стратешких процена утицаја</v>
      </c>
      <c r="C50" s="94" t="str">
        <f>'Златибор 2018'!C50</f>
        <v>ком.</v>
      </c>
      <c r="D50" s="46"/>
      <c r="E50" s="70">
        <v>50000</v>
      </c>
      <c r="F50" s="61">
        <f t="shared" si="10"/>
        <v>0</v>
      </c>
      <c r="G50" s="36">
        <f t="shared" si="2"/>
        <v>0</v>
      </c>
      <c r="H50" s="60">
        <f t="shared" si="3"/>
        <v>0</v>
      </c>
      <c r="I50" s="37">
        <f t="shared" si="4"/>
        <v>0</v>
      </c>
      <c r="J50" s="38"/>
      <c r="K50" s="41"/>
      <c r="L50" s="61">
        <f t="shared" si="11"/>
        <v>0</v>
      </c>
      <c r="M50" s="36">
        <f t="shared" si="5"/>
        <v>0</v>
      </c>
      <c r="N50" s="36">
        <f t="shared" si="6"/>
        <v>0</v>
      </c>
      <c r="O50" s="37">
        <f t="shared" si="7"/>
        <v>0</v>
      </c>
      <c r="P50" s="153">
        <f t="shared" si="0"/>
        <v>0</v>
      </c>
      <c r="Q50" s="175">
        <f t="shared" si="8"/>
        <v>0</v>
      </c>
      <c r="R50" s="154">
        <f t="shared" si="1"/>
        <v>0</v>
      </c>
      <c r="S50" s="155">
        <f t="shared" si="9"/>
        <v>0</v>
      </c>
      <c r="V50" s="86"/>
    </row>
    <row r="51" spans="1:22" s="85" customFormat="1" ht="12" customHeight="1" hidden="1">
      <c r="A51" s="121">
        <f>'Златибор 2018'!A51</f>
        <v>46</v>
      </c>
      <c r="B51" s="93" t="str">
        <f>'Златибор 2018'!B51</f>
        <v>Израда процена утицаја</v>
      </c>
      <c r="C51" s="94" t="str">
        <f>'Златибор 2018'!C51</f>
        <v>ком.</v>
      </c>
      <c r="D51" s="46"/>
      <c r="E51" s="70">
        <v>50000</v>
      </c>
      <c r="F51" s="61">
        <f t="shared" si="10"/>
        <v>0</v>
      </c>
      <c r="G51" s="36">
        <f t="shared" si="2"/>
        <v>0</v>
      </c>
      <c r="H51" s="60">
        <f t="shared" si="3"/>
        <v>0</v>
      </c>
      <c r="I51" s="37">
        <f t="shared" si="4"/>
        <v>0</v>
      </c>
      <c r="J51" s="38"/>
      <c r="K51" s="41"/>
      <c r="L51" s="61">
        <f t="shared" si="11"/>
        <v>0</v>
      </c>
      <c r="M51" s="36">
        <f t="shared" si="5"/>
        <v>0</v>
      </c>
      <c r="N51" s="36">
        <f t="shared" si="6"/>
        <v>0</v>
      </c>
      <c r="O51" s="37">
        <f t="shared" si="7"/>
        <v>0</v>
      </c>
      <c r="P51" s="153">
        <f t="shared" si="0"/>
        <v>0</v>
      </c>
      <c r="Q51" s="175">
        <f t="shared" si="8"/>
        <v>0</v>
      </c>
      <c r="R51" s="154">
        <f t="shared" si="1"/>
        <v>0</v>
      </c>
      <c r="S51" s="155">
        <f t="shared" si="9"/>
        <v>0</v>
      </c>
      <c r="V51" s="86"/>
    </row>
    <row r="52" spans="1:22" s="85" customFormat="1" ht="12" customHeight="1" hidden="1">
      <c r="A52" s="121">
        <f>'Златибор 2018'!A52</f>
        <v>47</v>
      </c>
      <c r="B52" s="93" t="str">
        <f>'Златибор 2018'!B52</f>
        <v>Реконструкција шумских кућа</v>
      </c>
      <c r="C52" s="94" t="str">
        <f>'Златибор 2018'!C52</f>
        <v>ком.</v>
      </c>
      <c r="D52" s="46"/>
      <c r="E52" s="70">
        <v>400000</v>
      </c>
      <c r="F52" s="61">
        <f t="shared" si="10"/>
        <v>0</v>
      </c>
      <c r="G52" s="36">
        <f t="shared" si="2"/>
        <v>0</v>
      </c>
      <c r="H52" s="60">
        <f t="shared" si="3"/>
        <v>0</v>
      </c>
      <c r="I52" s="37">
        <f t="shared" si="4"/>
        <v>0</v>
      </c>
      <c r="J52" s="38"/>
      <c r="K52" s="41"/>
      <c r="L52" s="61">
        <f t="shared" si="11"/>
        <v>0</v>
      </c>
      <c r="M52" s="36">
        <f t="shared" si="5"/>
        <v>0</v>
      </c>
      <c r="N52" s="36">
        <f t="shared" si="6"/>
        <v>0</v>
      </c>
      <c r="O52" s="37">
        <f t="shared" si="7"/>
        <v>0</v>
      </c>
      <c r="P52" s="153">
        <f t="shared" si="0"/>
        <v>0</v>
      </c>
      <c r="Q52" s="175">
        <f t="shared" si="8"/>
        <v>0</v>
      </c>
      <c r="R52" s="154">
        <f t="shared" si="1"/>
        <v>0</v>
      </c>
      <c r="S52" s="155">
        <f t="shared" si="9"/>
        <v>0</v>
      </c>
      <c r="V52" s="86"/>
    </row>
    <row r="53" spans="1:22" s="85" customFormat="1" ht="12">
      <c r="A53" s="121">
        <f>'Златибор 2018'!A53</f>
        <v>48</v>
      </c>
      <c r="B53" s="93" t="str">
        <f>'Златибор 2018'!B53</f>
        <v>Материјално техничко опремање</v>
      </c>
      <c r="C53" s="94" t="str">
        <f>'Златибор 2018'!C53</f>
        <v>ком.</v>
      </c>
      <c r="D53" s="46"/>
      <c r="E53" s="70"/>
      <c r="F53" s="61">
        <f t="shared" si="10"/>
        <v>0</v>
      </c>
      <c r="G53" s="36">
        <f t="shared" si="2"/>
        <v>0</v>
      </c>
      <c r="H53" s="60">
        <f t="shared" si="3"/>
        <v>0</v>
      </c>
      <c r="I53" s="37">
        <f t="shared" si="4"/>
        <v>0</v>
      </c>
      <c r="J53" s="38">
        <v>1</v>
      </c>
      <c r="K53" s="41">
        <v>150000</v>
      </c>
      <c r="L53" s="61">
        <f t="shared" si="11"/>
        <v>150000</v>
      </c>
      <c r="M53" s="36">
        <f t="shared" si="5"/>
        <v>45000</v>
      </c>
      <c r="N53" s="36">
        <f t="shared" si="6"/>
        <v>22500</v>
      </c>
      <c r="O53" s="37">
        <f t="shared" si="7"/>
        <v>82500</v>
      </c>
      <c r="P53" s="153">
        <f t="shared" si="0"/>
        <v>45000</v>
      </c>
      <c r="Q53" s="175">
        <f t="shared" si="8"/>
        <v>22500</v>
      </c>
      <c r="R53" s="154">
        <f t="shared" si="1"/>
        <v>82500</v>
      </c>
      <c r="S53" s="155">
        <f t="shared" si="9"/>
        <v>150000</v>
      </c>
      <c r="V53" s="86"/>
    </row>
    <row r="54" spans="1:22" s="85" customFormat="1" ht="12" customHeight="1" hidden="1">
      <c r="A54" s="121">
        <f>'Златибор 2018'!A54</f>
        <v>49</v>
      </c>
      <c r="B54" s="93" t="str">
        <f>'Златибор 2018'!B54</f>
        <v>Изградња улазних станица у ЗП</v>
      </c>
      <c r="C54" s="94" t="str">
        <f>'Златибор 2018'!C54</f>
        <v>ком.</v>
      </c>
      <c r="D54" s="46"/>
      <c r="E54" s="70">
        <v>220000</v>
      </c>
      <c r="F54" s="61">
        <f t="shared" si="10"/>
        <v>0</v>
      </c>
      <c r="G54" s="36">
        <f t="shared" si="2"/>
        <v>0</v>
      </c>
      <c r="H54" s="60">
        <f t="shared" si="3"/>
        <v>0</v>
      </c>
      <c r="I54" s="37">
        <f t="shared" si="4"/>
        <v>0</v>
      </c>
      <c r="J54" s="38"/>
      <c r="K54" s="41"/>
      <c r="L54" s="61">
        <f t="shared" si="11"/>
        <v>0</v>
      </c>
      <c r="M54" s="36">
        <f t="shared" si="5"/>
        <v>0</v>
      </c>
      <c r="N54" s="36">
        <f t="shared" si="6"/>
        <v>0</v>
      </c>
      <c r="O54" s="37">
        <f t="shared" si="7"/>
        <v>0</v>
      </c>
      <c r="P54" s="153">
        <f t="shared" si="0"/>
        <v>0</v>
      </c>
      <c r="Q54" s="175">
        <f t="shared" si="8"/>
        <v>0</v>
      </c>
      <c r="R54" s="154">
        <f t="shared" si="1"/>
        <v>0</v>
      </c>
      <c r="S54" s="155">
        <f t="shared" si="9"/>
        <v>0</v>
      </c>
      <c r="V54" s="86"/>
    </row>
    <row r="55" spans="1:22" s="85" customFormat="1" ht="12">
      <c r="A55" s="121">
        <f>'Златибор 2018'!A55</f>
        <v>50</v>
      </c>
      <c r="B55" s="93" t="str">
        <f>'Златибор 2018'!B55</f>
        <v>Mониторинг</v>
      </c>
      <c r="C55" s="94" t="str">
        <f>'Златибор 2018'!C55</f>
        <v>ком.</v>
      </c>
      <c r="D55" s="46">
        <v>1</v>
      </c>
      <c r="E55" s="70">
        <v>600000</v>
      </c>
      <c r="F55" s="61">
        <f t="shared" si="10"/>
        <v>600000</v>
      </c>
      <c r="G55" s="36">
        <f t="shared" si="2"/>
        <v>180000</v>
      </c>
      <c r="H55" s="60">
        <f t="shared" si="3"/>
        <v>90000</v>
      </c>
      <c r="I55" s="37">
        <f t="shared" si="4"/>
        <v>330000</v>
      </c>
      <c r="J55" s="38">
        <v>1</v>
      </c>
      <c r="K55" s="41">
        <v>150000</v>
      </c>
      <c r="L55" s="61">
        <f t="shared" si="11"/>
        <v>150000</v>
      </c>
      <c r="M55" s="36">
        <f t="shared" si="5"/>
        <v>45000</v>
      </c>
      <c r="N55" s="36">
        <f t="shared" si="6"/>
        <v>22500</v>
      </c>
      <c r="O55" s="37">
        <f t="shared" si="7"/>
        <v>82500</v>
      </c>
      <c r="P55" s="153">
        <f t="shared" si="0"/>
        <v>225000</v>
      </c>
      <c r="Q55" s="175">
        <f t="shared" si="8"/>
        <v>112500</v>
      </c>
      <c r="R55" s="154">
        <f t="shared" si="1"/>
        <v>412500</v>
      </c>
      <c r="S55" s="155">
        <f t="shared" si="9"/>
        <v>750000</v>
      </c>
      <c r="V55" s="86"/>
    </row>
    <row r="56" spans="1:22" s="85" customFormat="1" ht="12" customHeight="1" hidden="1">
      <c r="A56" s="121">
        <f>'Златибор 2018'!A56</f>
        <v>51</v>
      </c>
      <c r="B56" s="93" t="str">
        <f>'Златибор 2018'!B56</f>
        <v>Изградња и опремање визиторског центра</v>
      </c>
      <c r="C56" s="94" t="str">
        <f>'Златибор 2018'!C56</f>
        <v>ком.</v>
      </c>
      <c r="D56" s="46"/>
      <c r="E56" s="10">
        <v>200000000</v>
      </c>
      <c r="F56" s="61">
        <f t="shared" si="10"/>
        <v>0</v>
      </c>
      <c r="G56" s="36">
        <f t="shared" si="2"/>
        <v>0</v>
      </c>
      <c r="H56" s="60">
        <f t="shared" si="3"/>
        <v>0</v>
      </c>
      <c r="I56" s="37">
        <f t="shared" si="4"/>
        <v>0</v>
      </c>
      <c r="J56" s="38"/>
      <c r="K56" s="41"/>
      <c r="L56" s="61">
        <f t="shared" si="11"/>
        <v>0</v>
      </c>
      <c r="M56" s="36">
        <f t="shared" si="5"/>
        <v>0</v>
      </c>
      <c r="N56" s="36">
        <f t="shared" si="6"/>
        <v>0</v>
      </c>
      <c r="O56" s="37">
        <f t="shared" si="7"/>
        <v>0</v>
      </c>
      <c r="P56" s="153">
        <f t="shared" si="0"/>
        <v>0</v>
      </c>
      <c r="Q56" s="175">
        <f t="shared" si="8"/>
        <v>0</v>
      </c>
      <c r="R56" s="154">
        <f t="shared" si="1"/>
        <v>0</v>
      </c>
      <c r="S56" s="155">
        <f t="shared" si="9"/>
        <v>0</v>
      </c>
      <c r="V56" s="86"/>
    </row>
    <row r="57" spans="1:22" s="85" customFormat="1" ht="12">
      <c r="A57" s="121">
        <f>'Златибор 2018'!A57</f>
        <v>52</v>
      </c>
      <c r="B57" s="93" t="str">
        <f>'Златибор 2018'!B57</f>
        <v>Израда пројектне документације за визиторски центар</v>
      </c>
      <c r="C57" s="94" t="str">
        <f>'Златибор 2018'!C57</f>
        <v>ком.</v>
      </c>
      <c r="D57" s="46">
        <v>1</v>
      </c>
      <c r="E57" s="10">
        <v>12000000</v>
      </c>
      <c r="F57" s="61">
        <f t="shared" si="10"/>
        <v>12000000</v>
      </c>
      <c r="G57" s="36">
        <f t="shared" si="2"/>
        <v>3600000</v>
      </c>
      <c r="H57" s="60">
        <f t="shared" si="3"/>
        <v>1800000</v>
      </c>
      <c r="I57" s="37">
        <f t="shared" si="4"/>
        <v>6600000.000000001</v>
      </c>
      <c r="J57" s="38"/>
      <c r="K57" s="41"/>
      <c r="L57" s="61">
        <f t="shared" si="11"/>
        <v>0</v>
      </c>
      <c r="M57" s="36">
        <f t="shared" si="5"/>
        <v>0</v>
      </c>
      <c r="N57" s="36">
        <f t="shared" si="6"/>
        <v>0</v>
      </c>
      <c r="O57" s="37">
        <f t="shared" si="7"/>
        <v>0</v>
      </c>
      <c r="P57" s="153">
        <f t="shared" si="0"/>
        <v>3600000</v>
      </c>
      <c r="Q57" s="175">
        <f t="shared" si="8"/>
        <v>1800000</v>
      </c>
      <c r="R57" s="154">
        <f t="shared" si="1"/>
        <v>6600000.000000001</v>
      </c>
      <c r="S57" s="155">
        <f t="shared" si="9"/>
        <v>12000000</v>
      </c>
      <c r="V57" s="86"/>
    </row>
    <row r="58" spans="1:22" s="85" customFormat="1" ht="12" customHeight="1" hidden="1">
      <c r="A58" s="121">
        <f>'Златибор 2018'!A58</f>
        <v>53</v>
      </c>
      <c r="B58" s="93" t="str">
        <f>'Златибор 2018'!B58</f>
        <v>Изградња и опремање планинарског дома</v>
      </c>
      <c r="C58" s="94" t="str">
        <f>'Златибор 2018'!C58</f>
        <v>ком.</v>
      </c>
      <c r="D58" s="46"/>
      <c r="E58" s="10">
        <v>40000000</v>
      </c>
      <c r="F58" s="61">
        <f t="shared" si="10"/>
        <v>0</v>
      </c>
      <c r="G58" s="36">
        <f t="shared" si="2"/>
        <v>0</v>
      </c>
      <c r="H58" s="60">
        <f t="shared" si="3"/>
        <v>0</v>
      </c>
      <c r="I58" s="37">
        <f t="shared" si="4"/>
        <v>0</v>
      </c>
      <c r="J58" s="38"/>
      <c r="K58" s="41"/>
      <c r="L58" s="61">
        <f t="shared" si="11"/>
        <v>0</v>
      </c>
      <c r="M58" s="36">
        <f t="shared" si="5"/>
        <v>0</v>
      </c>
      <c r="N58" s="36">
        <f t="shared" si="6"/>
        <v>0</v>
      </c>
      <c r="O58" s="37">
        <f t="shared" si="7"/>
        <v>0</v>
      </c>
      <c r="P58" s="153">
        <f t="shared" si="0"/>
        <v>0</v>
      </c>
      <c r="Q58" s="175">
        <f t="shared" si="8"/>
        <v>0</v>
      </c>
      <c r="R58" s="154">
        <f t="shared" si="1"/>
        <v>0</v>
      </c>
      <c r="S58" s="155">
        <f t="shared" si="9"/>
        <v>0</v>
      </c>
      <c r="V58" s="86"/>
    </row>
    <row r="59" spans="1:22" s="85" customFormat="1" ht="12">
      <c r="A59" s="121">
        <f>'Златибор 2018'!A59</f>
        <v>54</v>
      </c>
      <c r="B59" s="93" t="str">
        <f>'Златибор 2018'!B59</f>
        <v>Израд пројектне документације за планинарски дом</v>
      </c>
      <c r="C59" s="94" t="str">
        <f>'Златибор 2018'!C59</f>
        <v>ком.</v>
      </c>
      <c r="D59" s="46">
        <v>1</v>
      </c>
      <c r="E59" s="10">
        <v>1500000</v>
      </c>
      <c r="F59" s="61">
        <f t="shared" si="10"/>
        <v>1500000</v>
      </c>
      <c r="G59" s="36">
        <f t="shared" si="2"/>
        <v>450000</v>
      </c>
      <c r="H59" s="60">
        <f t="shared" si="3"/>
        <v>225000</v>
      </c>
      <c r="I59" s="37">
        <f t="shared" si="4"/>
        <v>825000.0000000001</v>
      </c>
      <c r="J59" s="38"/>
      <c r="K59" s="41"/>
      <c r="L59" s="61">
        <f t="shared" si="11"/>
        <v>0</v>
      </c>
      <c r="M59" s="36">
        <f t="shared" si="5"/>
        <v>0</v>
      </c>
      <c r="N59" s="36">
        <f t="shared" si="6"/>
        <v>0</v>
      </c>
      <c r="O59" s="37">
        <f t="shared" si="7"/>
        <v>0</v>
      </c>
      <c r="P59" s="153">
        <f t="shared" si="0"/>
        <v>450000</v>
      </c>
      <c r="Q59" s="175">
        <f t="shared" si="8"/>
        <v>225000</v>
      </c>
      <c r="R59" s="154">
        <f t="shared" si="1"/>
        <v>825000.0000000001</v>
      </c>
      <c r="S59" s="155">
        <f t="shared" si="9"/>
        <v>1500000</v>
      </c>
      <c r="V59" s="86"/>
    </row>
    <row r="60" spans="1:22" s="85" customFormat="1" ht="12" customHeight="1" hidden="1">
      <c r="A60" s="121">
        <f>'Златибор 2018'!A60</f>
        <v>55</v>
      </c>
      <c r="B60" s="93" t="str">
        <f>'Златибор 2018'!B60</f>
        <v>Реконструкција и опремање ловачке куће и едукативног центра</v>
      </c>
      <c r="C60" s="94" t="str">
        <f>'Златибор 2018'!C60</f>
        <v>ком.</v>
      </c>
      <c r="D60" s="46"/>
      <c r="E60" s="10">
        <v>20000000</v>
      </c>
      <c r="F60" s="61">
        <f t="shared" si="10"/>
        <v>0</v>
      </c>
      <c r="G60" s="36">
        <f t="shared" si="2"/>
        <v>0</v>
      </c>
      <c r="H60" s="60">
        <f t="shared" si="3"/>
        <v>0</v>
      </c>
      <c r="I60" s="37">
        <f t="shared" si="4"/>
        <v>0</v>
      </c>
      <c r="J60" s="38"/>
      <c r="K60" s="41"/>
      <c r="L60" s="61">
        <f t="shared" si="11"/>
        <v>0</v>
      </c>
      <c r="M60" s="36">
        <f t="shared" si="5"/>
        <v>0</v>
      </c>
      <c r="N60" s="36">
        <f t="shared" si="6"/>
        <v>0</v>
      </c>
      <c r="O60" s="37">
        <f t="shared" si="7"/>
        <v>0</v>
      </c>
      <c r="P60" s="153">
        <f t="shared" si="0"/>
        <v>0</v>
      </c>
      <c r="Q60" s="175">
        <f t="shared" si="8"/>
        <v>0</v>
      </c>
      <c r="R60" s="154">
        <f t="shared" si="1"/>
        <v>0</v>
      </c>
      <c r="S60" s="155">
        <f t="shared" si="9"/>
        <v>0</v>
      </c>
      <c r="V60" s="86"/>
    </row>
    <row r="61" spans="1:22" s="85" customFormat="1" ht="12">
      <c r="A61" s="121">
        <f>'Златибор 2018'!A61</f>
        <v>56</v>
      </c>
      <c r="B61" s="93" t="str">
        <f>'Златибор 2018'!B61</f>
        <v>Израда пројектне документације за ловачку кућу и едукативни центар</v>
      </c>
      <c r="C61" s="94" t="str">
        <f>'Златибор 2018'!C61</f>
        <v>ком.</v>
      </c>
      <c r="D61" s="46">
        <v>2</v>
      </c>
      <c r="E61" s="10">
        <v>700000</v>
      </c>
      <c r="F61" s="61">
        <f t="shared" si="10"/>
        <v>1400000</v>
      </c>
      <c r="G61" s="36">
        <f t="shared" si="2"/>
        <v>420000</v>
      </c>
      <c r="H61" s="60">
        <f t="shared" si="3"/>
        <v>210000</v>
      </c>
      <c r="I61" s="37">
        <f t="shared" si="4"/>
        <v>770000.0000000001</v>
      </c>
      <c r="J61" s="38"/>
      <c r="K61" s="41"/>
      <c r="L61" s="61">
        <f t="shared" si="11"/>
        <v>0</v>
      </c>
      <c r="M61" s="36">
        <f t="shared" si="5"/>
        <v>0</v>
      </c>
      <c r="N61" s="36">
        <f t="shared" si="6"/>
        <v>0</v>
      </c>
      <c r="O61" s="37">
        <f t="shared" si="7"/>
        <v>0</v>
      </c>
      <c r="P61" s="153">
        <f t="shared" si="0"/>
        <v>420000</v>
      </c>
      <c r="Q61" s="175">
        <f t="shared" si="8"/>
        <v>210000</v>
      </c>
      <c r="R61" s="154">
        <f t="shared" si="1"/>
        <v>770000.0000000001</v>
      </c>
      <c r="S61" s="155">
        <f t="shared" si="9"/>
        <v>1400000</v>
      </c>
      <c r="V61" s="86"/>
    </row>
    <row r="62" spans="1:22" s="85" customFormat="1" ht="12" hidden="1">
      <c r="A62" s="121">
        <f>'Златибор 2018'!A62</f>
        <v>57</v>
      </c>
      <c r="B62" s="93" t="str">
        <f>'Златибор 2018'!B62</f>
        <v>Набавка булдозера</v>
      </c>
      <c r="C62" s="94" t="str">
        <f>'Златибор 2018'!C62</f>
        <v>ком.</v>
      </c>
      <c r="D62" s="46"/>
      <c r="E62" s="10">
        <f>140000*118</f>
        <v>16520000</v>
      </c>
      <c r="F62" s="61">
        <f t="shared" si="10"/>
        <v>0</v>
      </c>
      <c r="G62" s="36">
        <f t="shared" si="2"/>
        <v>0</v>
      </c>
      <c r="H62" s="60">
        <f t="shared" si="3"/>
        <v>0</v>
      </c>
      <c r="I62" s="37">
        <f t="shared" si="4"/>
        <v>0</v>
      </c>
      <c r="J62" s="38"/>
      <c r="K62" s="41"/>
      <c r="L62" s="61">
        <f t="shared" si="11"/>
        <v>0</v>
      </c>
      <c r="M62" s="36">
        <f t="shared" si="5"/>
        <v>0</v>
      </c>
      <c r="N62" s="36">
        <f t="shared" si="6"/>
        <v>0</v>
      </c>
      <c r="O62" s="37">
        <f t="shared" si="7"/>
        <v>0</v>
      </c>
      <c r="P62" s="153">
        <f t="shared" si="0"/>
        <v>0</v>
      </c>
      <c r="Q62" s="175">
        <f t="shared" si="8"/>
        <v>0</v>
      </c>
      <c r="R62" s="154">
        <f t="shared" si="1"/>
        <v>0</v>
      </c>
      <c r="S62" s="155">
        <f t="shared" si="9"/>
        <v>0</v>
      </c>
      <c r="V62" s="86"/>
    </row>
    <row r="63" spans="1:22" s="85" customFormat="1" ht="12" customHeight="1" hidden="1">
      <c r="A63" s="121">
        <f>'Златибор 2018'!A63</f>
        <v>58</v>
      </c>
      <c r="B63" s="93" t="str">
        <f>'Златибор 2018'!B63</f>
        <v>Набавка грејдера</v>
      </c>
      <c r="C63" s="94" t="str">
        <f>'Златибор 2018'!C63</f>
        <v>ком.</v>
      </c>
      <c r="D63" s="46"/>
      <c r="E63" s="10">
        <f>150000*118</f>
        <v>17700000</v>
      </c>
      <c r="F63" s="61">
        <f t="shared" si="10"/>
        <v>0</v>
      </c>
      <c r="G63" s="36">
        <f t="shared" si="2"/>
        <v>0</v>
      </c>
      <c r="H63" s="60">
        <f t="shared" si="3"/>
        <v>0</v>
      </c>
      <c r="I63" s="37">
        <f t="shared" si="4"/>
        <v>0</v>
      </c>
      <c r="J63" s="38"/>
      <c r="K63" s="41"/>
      <c r="L63" s="61">
        <f t="shared" si="11"/>
        <v>0</v>
      </c>
      <c r="M63" s="36">
        <f t="shared" si="5"/>
        <v>0</v>
      </c>
      <c r="N63" s="36">
        <f t="shared" si="6"/>
        <v>0</v>
      </c>
      <c r="O63" s="37">
        <f t="shared" si="7"/>
        <v>0</v>
      </c>
      <c r="P63" s="153">
        <f t="shared" si="0"/>
        <v>0</v>
      </c>
      <c r="Q63" s="175">
        <f t="shared" si="8"/>
        <v>0</v>
      </c>
      <c r="R63" s="154">
        <f t="shared" si="1"/>
        <v>0</v>
      </c>
      <c r="S63" s="155">
        <f t="shared" si="9"/>
        <v>0</v>
      </c>
      <c r="V63" s="86"/>
    </row>
    <row r="64" spans="1:22" s="85" customFormat="1" ht="12" customHeight="1" hidden="1">
      <c r="A64" s="121">
        <f>'Златибор 2018'!A64</f>
        <v>59</v>
      </c>
      <c r="B64" s="93" t="str">
        <f>'Златибор 2018'!B64</f>
        <v>Набавка скипа</v>
      </c>
      <c r="C64" s="94" t="str">
        <f>'Златибор 2018'!C64</f>
        <v>ком.</v>
      </c>
      <c r="D64" s="46"/>
      <c r="E64" s="10">
        <f>84000*118</f>
        <v>9912000</v>
      </c>
      <c r="F64" s="61">
        <f t="shared" si="10"/>
        <v>0</v>
      </c>
      <c r="G64" s="36">
        <f t="shared" si="2"/>
        <v>0</v>
      </c>
      <c r="H64" s="60">
        <f t="shared" si="3"/>
        <v>0</v>
      </c>
      <c r="I64" s="37">
        <f t="shared" si="4"/>
        <v>0</v>
      </c>
      <c r="J64" s="38"/>
      <c r="K64" s="41"/>
      <c r="L64" s="61">
        <f t="shared" si="11"/>
        <v>0</v>
      </c>
      <c r="M64" s="36">
        <f t="shared" si="5"/>
        <v>0</v>
      </c>
      <c r="N64" s="36">
        <f t="shared" si="6"/>
        <v>0</v>
      </c>
      <c r="O64" s="37">
        <f t="shared" si="7"/>
        <v>0</v>
      </c>
      <c r="P64" s="153">
        <f t="shared" si="0"/>
        <v>0</v>
      </c>
      <c r="Q64" s="175">
        <f t="shared" si="8"/>
        <v>0</v>
      </c>
      <c r="R64" s="154">
        <f t="shared" si="1"/>
        <v>0</v>
      </c>
      <c r="S64" s="155">
        <f t="shared" si="9"/>
        <v>0</v>
      </c>
      <c r="V64" s="86"/>
    </row>
    <row r="65" spans="1:22" s="85" customFormat="1" ht="12" customHeight="1" hidden="1">
      <c r="A65" s="121">
        <f>'Златибор 2018'!A65</f>
        <v>60</v>
      </c>
      <c r="B65" s="93" t="str">
        <f>'Златибор 2018'!B65</f>
        <v>Набавка камиона кипер</v>
      </c>
      <c r="C65" s="94" t="str">
        <f>'Златибор 2018'!C65</f>
        <v>ком.</v>
      </c>
      <c r="D65" s="46"/>
      <c r="E65" s="10">
        <f>90000*118</f>
        <v>10620000</v>
      </c>
      <c r="F65" s="61">
        <f t="shared" si="10"/>
        <v>0</v>
      </c>
      <c r="G65" s="36">
        <f t="shared" si="2"/>
        <v>0</v>
      </c>
      <c r="H65" s="60">
        <f t="shared" si="3"/>
        <v>0</v>
      </c>
      <c r="I65" s="37">
        <f t="shared" si="4"/>
        <v>0</v>
      </c>
      <c r="J65" s="38"/>
      <c r="K65" s="41"/>
      <c r="L65" s="61">
        <f t="shared" si="11"/>
        <v>0</v>
      </c>
      <c r="M65" s="36">
        <f t="shared" si="5"/>
        <v>0</v>
      </c>
      <c r="N65" s="36">
        <f t="shared" si="6"/>
        <v>0</v>
      </c>
      <c r="O65" s="37">
        <f t="shared" si="7"/>
        <v>0</v>
      </c>
      <c r="P65" s="153">
        <f t="shared" si="0"/>
        <v>0</v>
      </c>
      <c r="Q65" s="175">
        <f t="shared" si="8"/>
        <v>0</v>
      </c>
      <c r="R65" s="154">
        <f t="shared" si="1"/>
        <v>0</v>
      </c>
      <c r="S65" s="155">
        <f t="shared" si="9"/>
        <v>0</v>
      </c>
      <c r="V65" s="86"/>
    </row>
    <row r="66" spans="1:22" s="85" customFormat="1" ht="12" customHeight="1" hidden="1">
      <c r="A66" s="121">
        <f>'Златибор 2018'!A66</f>
        <v>61</v>
      </c>
      <c r="B66" s="93" t="str">
        <f>'Златибор 2018'!B66</f>
        <v>Набавка нисконосеће приколице</v>
      </c>
      <c r="C66" s="94" t="str">
        <f>'Златибор 2018'!C66</f>
        <v>ком.</v>
      </c>
      <c r="D66" s="46"/>
      <c r="E66" s="10">
        <f>40000*118</f>
        <v>4720000</v>
      </c>
      <c r="F66" s="61">
        <f t="shared" si="10"/>
        <v>0</v>
      </c>
      <c r="G66" s="36">
        <f t="shared" si="2"/>
        <v>0</v>
      </c>
      <c r="H66" s="60">
        <f t="shared" si="3"/>
        <v>0</v>
      </c>
      <c r="I66" s="37">
        <f t="shared" si="4"/>
        <v>0</v>
      </c>
      <c r="J66" s="38"/>
      <c r="K66" s="41"/>
      <c r="L66" s="61">
        <f t="shared" si="11"/>
        <v>0</v>
      </c>
      <c r="M66" s="36">
        <f t="shared" si="5"/>
        <v>0</v>
      </c>
      <c r="N66" s="36">
        <f t="shared" si="6"/>
        <v>0</v>
      </c>
      <c r="O66" s="37">
        <f t="shared" si="7"/>
        <v>0</v>
      </c>
      <c r="P66" s="153">
        <f t="shared" si="0"/>
        <v>0</v>
      </c>
      <c r="Q66" s="175">
        <f t="shared" si="8"/>
        <v>0</v>
      </c>
      <c r="R66" s="154">
        <f t="shared" si="1"/>
        <v>0</v>
      </c>
      <c r="S66" s="155">
        <f t="shared" si="9"/>
        <v>0</v>
      </c>
      <c r="V66" s="86"/>
    </row>
    <row r="67" spans="1:22" s="85" customFormat="1" ht="12" customHeight="1">
      <c r="A67" s="121">
        <f>'Златибор 2018'!A67</f>
        <v>62</v>
      </c>
      <c r="B67" s="93" t="str">
        <f>'Златибор 2018'!B67</f>
        <v>Набавка ваљка</v>
      </c>
      <c r="C67" s="94" t="str">
        <f>'Златибор 2018'!C67</f>
        <v>ком.</v>
      </c>
      <c r="D67" s="46">
        <v>1</v>
      </c>
      <c r="E67" s="10">
        <f>90000*118</f>
        <v>10620000</v>
      </c>
      <c r="F67" s="61">
        <f t="shared" si="10"/>
        <v>10620000</v>
      </c>
      <c r="G67" s="36">
        <f t="shared" si="2"/>
        <v>3186000</v>
      </c>
      <c r="H67" s="60">
        <f t="shared" si="3"/>
        <v>1593000</v>
      </c>
      <c r="I67" s="37">
        <f t="shared" si="4"/>
        <v>5841000.000000001</v>
      </c>
      <c r="J67" s="38"/>
      <c r="K67" s="41"/>
      <c r="L67" s="61">
        <f t="shared" si="11"/>
        <v>0</v>
      </c>
      <c r="M67" s="36">
        <f t="shared" si="5"/>
        <v>0</v>
      </c>
      <c r="N67" s="36">
        <f t="shared" si="6"/>
        <v>0</v>
      </c>
      <c r="O67" s="37">
        <f t="shared" si="7"/>
        <v>0</v>
      </c>
      <c r="P67" s="153">
        <f t="shared" si="0"/>
        <v>3186000</v>
      </c>
      <c r="Q67" s="175">
        <f t="shared" si="8"/>
        <v>1593000</v>
      </c>
      <c r="R67" s="154">
        <f t="shared" si="1"/>
        <v>5841000.000000001</v>
      </c>
      <c r="S67" s="155">
        <f t="shared" si="9"/>
        <v>10620000</v>
      </c>
      <c r="V67" s="86"/>
    </row>
    <row r="68" spans="1:22" s="85" customFormat="1" ht="12" customHeight="1" hidden="1">
      <c r="A68" s="121">
        <f>'Златибор 2018'!A68</f>
        <v>63</v>
      </c>
      <c r="B68" s="93" t="str">
        <f>'Златибор 2018'!B68</f>
        <v>Изградња и уређење 300 км планинарских и пешачких стаза</v>
      </c>
      <c r="C68" s="94" t="str">
        <f>'Златибор 2018'!C68</f>
        <v>ком.</v>
      </c>
      <c r="D68" s="46"/>
      <c r="E68" s="10">
        <v>3000000</v>
      </c>
      <c r="F68" s="61">
        <f t="shared" si="10"/>
        <v>0</v>
      </c>
      <c r="G68" s="36">
        <f t="shared" si="2"/>
        <v>0</v>
      </c>
      <c r="H68" s="60">
        <f t="shared" si="3"/>
        <v>0</v>
      </c>
      <c r="I68" s="37">
        <f t="shared" si="4"/>
        <v>0</v>
      </c>
      <c r="J68" s="38"/>
      <c r="K68" s="41"/>
      <c r="L68" s="61">
        <f t="shared" si="11"/>
        <v>0</v>
      </c>
      <c r="M68" s="36">
        <f t="shared" si="5"/>
        <v>0</v>
      </c>
      <c r="N68" s="36">
        <f t="shared" si="6"/>
        <v>0</v>
      </c>
      <c r="O68" s="37">
        <f t="shared" si="7"/>
        <v>0</v>
      </c>
      <c r="P68" s="153">
        <f t="shared" si="0"/>
        <v>0</v>
      </c>
      <c r="Q68" s="175">
        <f t="shared" si="8"/>
        <v>0</v>
      </c>
      <c r="R68" s="154">
        <f t="shared" si="1"/>
        <v>0</v>
      </c>
      <c r="S68" s="155">
        <f t="shared" si="9"/>
        <v>0</v>
      </c>
      <c r="V68" s="86"/>
    </row>
    <row r="69" spans="1:22" s="85" customFormat="1" ht="12" customHeight="1" hidden="1">
      <c r="A69" s="121">
        <f>'Златибор 2018'!A69</f>
        <v>64</v>
      </c>
      <c r="B69" s="93" t="str">
        <f>'Златибор 2018'!B69</f>
        <v>Одржавање противпожарних пруга</v>
      </c>
      <c r="C69" s="94" t="str">
        <f>'Златибор 2018'!C69</f>
        <v>км</v>
      </c>
      <c r="D69" s="46"/>
      <c r="E69" s="10"/>
      <c r="F69" s="61"/>
      <c r="G69" s="36"/>
      <c r="H69" s="60"/>
      <c r="I69" s="37"/>
      <c r="J69" s="38"/>
      <c r="K69" s="41"/>
      <c r="L69" s="61"/>
      <c r="M69" s="36"/>
      <c r="N69" s="36"/>
      <c r="O69" s="37"/>
      <c r="P69" s="153"/>
      <c r="Q69" s="175"/>
      <c r="R69" s="154"/>
      <c r="S69" s="155"/>
      <c r="V69" s="86"/>
    </row>
    <row r="70" spans="1:22" s="85" customFormat="1" ht="12" customHeight="1" hidden="1">
      <c r="A70" s="121">
        <f>'Златибор 2018'!A70</f>
        <v>65</v>
      </c>
      <c r="B70" s="93" t="str">
        <f>'Златибор 2018'!B70</f>
        <v>Опремање службених просторија</v>
      </c>
      <c r="C70" s="94" t="str">
        <f>'Златибор 2018'!C70</f>
        <v>ком.</v>
      </c>
      <c r="D70" s="46"/>
      <c r="E70" s="10">
        <f>890000+(890000*0.2)</f>
        <v>1068000</v>
      </c>
      <c r="F70" s="61">
        <f t="shared" si="10"/>
        <v>0</v>
      </c>
      <c r="G70" s="36">
        <f t="shared" si="2"/>
        <v>0</v>
      </c>
      <c r="H70" s="60">
        <f t="shared" si="3"/>
        <v>0</v>
      </c>
      <c r="I70" s="37">
        <f t="shared" si="4"/>
        <v>0</v>
      </c>
      <c r="J70" s="38"/>
      <c r="K70" s="41"/>
      <c r="L70" s="61">
        <f t="shared" si="11"/>
        <v>0</v>
      </c>
      <c r="M70" s="36">
        <f t="shared" si="5"/>
        <v>0</v>
      </c>
      <c r="N70" s="36">
        <f t="shared" si="6"/>
        <v>0</v>
      </c>
      <c r="O70" s="37">
        <f t="shared" si="7"/>
        <v>0</v>
      </c>
      <c r="P70" s="153">
        <f t="shared" si="0"/>
        <v>0</v>
      </c>
      <c r="Q70" s="175">
        <f t="shared" si="8"/>
        <v>0</v>
      </c>
      <c r="R70" s="154">
        <f t="shared" si="1"/>
        <v>0</v>
      </c>
      <c r="S70" s="155">
        <f t="shared" si="9"/>
        <v>0</v>
      </c>
      <c r="V70" s="86"/>
    </row>
    <row r="71" spans="1:22" s="85" customFormat="1" ht="12">
      <c r="A71" s="121">
        <f>'Златибор 2018'!A71</f>
        <v>66</v>
      </c>
      <c r="B71" s="93" t="str">
        <f>'Златибор 2018'!B71</f>
        <v>Набавка фото клопки</v>
      </c>
      <c r="C71" s="94" t="str">
        <f>'Златибор 2018'!C71</f>
        <v>ком.</v>
      </c>
      <c r="D71" s="46">
        <v>5</v>
      </c>
      <c r="E71" s="10">
        <v>50000</v>
      </c>
      <c r="F71" s="61">
        <f t="shared" si="10"/>
        <v>250000</v>
      </c>
      <c r="G71" s="36">
        <f t="shared" si="2"/>
        <v>75000</v>
      </c>
      <c r="H71" s="60">
        <f t="shared" si="3"/>
        <v>37500</v>
      </c>
      <c r="I71" s="37">
        <f t="shared" si="4"/>
        <v>137500</v>
      </c>
      <c r="J71" s="38"/>
      <c r="K71" s="41"/>
      <c r="L71" s="61">
        <f t="shared" si="11"/>
        <v>0</v>
      </c>
      <c r="M71" s="36">
        <f t="shared" si="5"/>
        <v>0</v>
      </c>
      <c r="N71" s="36">
        <f t="shared" si="6"/>
        <v>0</v>
      </c>
      <c r="O71" s="37">
        <f t="shared" si="7"/>
        <v>0</v>
      </c>
      <c r="P71" s="153">
        <f t="shared" si="0"/>
        <v>75000</v>
      </c>
      <c r="Q71" s="175">
        <f t="shared" si="8"/>
        <v>37500</v>
      </c>
      <c r="R71" s="154">
        <f t="shared" si="1"/>
        <v>137500</v>
      </c>
      <c r="S71" s="155">
        <f t="shared" si="9"/>
        <v>250000</v>
      </c>
      <c r="V71" s="86"/>
    </row>
    <row r="72" spans="1:22" s="85" customFormat="1" ht="12">
      <c r="A72" s="121">
        <f>'Златибор 2018'!A72</f>
        <v>67</v>
      </c>
      <c r="B72" s="93" t="str">
        <f>'Златибор 2018'!B72</f>
        <v>Регистрација возила</v>
      </c>
      <c r="C72" s="94" t="str">
        <f>'Златибор 2018'!C72</f>
        <v>ком.</v>
      </c>
      <c r="D72" s="46">
        <v>7</v>
      </c>
      <c r="E72" s="10">
        <v>30000</v>
      </c>
      <c r="F72" s="61">
        <f t="shared" si="10"/>
        <v>210000</v>
      </c>
      <c r="G72" s="36">
        <f t="shared" si="2"/>
        <v>63000</v>
      </c>
      <c r="H72" s="60">
        <f t="shared" si="3"/>
        <v>31500</v>
      </c>
      <c r="I72" s="37">
        <f t="shared" si="4"/>
        <v>115500.00000000001</v>
      </c>
      <c r="J72" s="46">
        <v>1</v>
      </c>
      <c r="K72" s="10">
        <v>30000</v>
      </c>
      <c r="L72" s="41">
        <f t="shared" si="11"/>
        <v>30000</v>
      </c>
      <c r="M72" s="36">
        <f t="shared" si="5"/>
        <v>9000</v>
      </c>
      <c r="N72" s="36">
        <f t="shared" si="6"/>
        <v>4500</v>
      </c>
      <c r="O72" s="37">
        <f t="shared" si="7"/>
        <v>16500</v>
      </c>
      <c r="P72" s="153">
        <f aca="true" t="shared" si="12" ref="P72:P111">G72+M72</f>
        <v>72000</v>
      </c>
      <c r="Q72" s="175">
        <f t="shared" si="8"/>
        <v>36000</v>
      </c>
      <c r="R72" s="154">
        <f t="shared" si="8"/>
        <v>132000</v>
      </c>
      <c r="S72" s="155">
        <f t="shared" si="9"/>
        <v>240000</v>
      </c>
      <c r="V72" s="86"/>
    </row>
    <row r="73" spans="1:22" s="85" customFormat="1" ht="12" customHeight="1" hidden="1">
      <c r="A73" s="121">
        <f>'Златибор 2018'!A73</f>
        <v>68</v>
      </c>
      <c r="B73" s="93" t="str">
        <f>'Златибор 2018'!B73</f>
        <v>Набавка лаптоп рачунара</v>
      </c>
      <c r="C73" s="94" t="str">
        <f>'Златибор 2018'!C73</f>
        <v>ком.</v>
      </c>
      <c r="D73" s="46"/>
      <c r="E73" s="10">
        <v>50000</v>
      </c>
      <c r="F73" s="61">
        <f t="shared" si="10"/>
        <v>0</v>
      </c>
      <c r="G73" s="36">
        <f t="shared" si="2"/>
        <v>0</v>
      </c>
      <c r="H73" s="60">
        <f t="shared" si="3"/>
        <v>0</v>
      </c>
      <c r="I73" s="37">
        <f t="shared" si="4"/>
        <v>0</v>
      </c>
      <c r="J73" s="38"/>
      <c r="K73" s="41"/>
      <c r="L73" s="61">
        <f t="shared" si="11"/>
        <v>0</v>
      </c>
      <c r="M73" s="36">
        <f t="shared" si="5"/>
        <v>0</v>
      </c>
      <c r="N73" s="36">
        <f t="shared" si="6"/>
        <v>0</v>
      </c>
      <c r="O73" s="37">
        <f t="shared" si="7"/>
        <v>0</v>
      </c>
      <c r="P73" s="153">
        <f t="shared" si="12"/>
        <v>0</v>
      </c>
      <c r="Q73" s="175">
        <f t="shared" si="8"/>
        <v>0</v>
      </c>
      <c r="R73" s="154">
        <f t="shared" si="8"/>
        <v>0</v>
      </c>
      <c r="S73" s="155">
        <f t="shared" si="9"/>
        <v>0</v>
      </c>
      <c r="V73" s="86"/>
    </row>
    <row r="74" spans="1:22" s="85" customFormat="1" ht="12">
      <c r="A74" s="121">
        <f>'Златибор 2018'!A74</f>
        <v>69</v>
      </c>
      <c r="B74" s="93" t="str">
        <f>'Златибор 2018'!B74</f>
        <v>Набавка пројектора са сталком и платном</v>
      </c>
      <c r="C74" s="94" t="str">
        <f>'Златибор 2018'!C74</f>
        <v>ком.</v>
      </c>
      <c r="D74" s="46">
        <v>1</v>
      </c>
      <c r="E74" s="70">
        <v>75000</v>
      </c>
      <c r="F74" s="61">
        <f aca="true" t="shared" si="13" ref="F74:F111">D74*E74</f>
        <v>75000</v>
      </c>
      <c r="G74" s="36">
        <f aca="true" t="shared" si="14" ref="G74:G111">F74*0.3</f>
        <v>22500</v>
      </c>
      <c r="H74" s="60">
        <f aca="true" t="shared" si="15" ref="H74:H111">F74*0.15</f>
        <v>11250</v>
      </c>
      <c r="I74" s="37">
        <f aca="true" t="shared" si="16" ref="I74:I111">F74*0.55</f>
        <v>41250</v>
      </c>
      <c r="J74" s="38"/>
      <c r="K74" s="41"/>
      <c r="L74" s="61">
        <f aca="true" t="shared" si="17" ref="L74:L111">J74*K74</f>
        <v>0</v>
      </c>
      <c r="M74" s="36">
        <f aca="true" t="shared" si="18" ref="M74:M111">L74*0.3</f>
        <v>0</v>
      </c>
      <c r="N74" s="36">
        <f aca="true" t="shared" si="19" ref="N74:N111">L74*0.15</f>
        <v>0</v>
      </c>
      <c r="O74" s="37">
        <f aca="true" t="shared" si="20" ref="O74:O111">L74*0.55</f>
        <v>0</v>
      </c>
      <c r="P74" s="153">
        <f t="shared" si="12"/>
        <v>22500</v>
      </c>
      <c r="Q74" s="175">
        <f aca="true" t="shared" si="21" ref="Q74:R111">N74+H74</f>
        <v>11250</v>
      </c>
      <c r="R74" s="154">
        <f t="shared" si="21"/>
        <v>41250</v>
      </c>
      <c r="S74" s="155">
        <f aca="true" t="shared" si="22" ref="S74:S111">P74+Q74+R74</f>
        <v>75000</v>
      </c>
      <c r="V74" s="86"/>
    </row>
    <row r="75" spans="1:22" s="85" customFormat="1" ht="12">
      <c r="A75" s="121">
        <f>'Златибор 2018'!A75</f>
        <v>70</v>
      </c>
      <c r="B75" s="93" t="str">
        <f>'Златибор 2018'!B75</f>
        <v>Набавка контејнера</v>
      </c>
      <c r="C75" s="94" t="str">
        <f>'Златибор 2018'!C75</f>
        <v>ком.</v>
      </c>
      <c r="D75" s="46">
        <v>2</v>
      </c>
      <c r="E75" s="70">
        <v>30000</v>
      </c>
      <c r="F75" s="61">
        <f t="shared" si="13"/>
        <v>60000</v>
      </c>
      <c r="G75" s="36">
        <f t="shared" si="14"/>
        <v>18000</v>
      </c>
      <c r="H75" s="60">
        <f t="shared" si="15"/>
        <v>9000</v>
      </c>
      <c r="I75" s="37">
        <f t="shared" si="16"/>
        <v>33000</v>
      </c>
      <c r="J75" s="38"/>
      <c r="K75" s="41"/>
      <c r="L75" s="61">
        <f t="shared" si="17"/>
        <v>0</v>
      </c>
      <c r="M75" s="36">
        <f t="shared" si="18"/>
        <v>0</v>
      </c>
      <c r="N75" s="36">
        <f t="shared" si="19"/>
        <v>0</v>
      </c>
      <c r="O75" s="37">
        <f t="shared" si="20"/>
        <v>0</v>
      </c>
      <c r="P75" s="153">
        <f t="shared" si="12"/>
        <v>18000</v>
      </c>
      <c r="Q75" s="175">
        <f t="shared" si="21"/>
        <v>9000</v>
      </c>
      <c r="R75" s="154">
        <f t="shared" si="21"/>
        <v>33000</v>
      </c>
      <c r="S75" s="155">
        <f t="shared" si="22"/>
        <v>60000</v>
      </c>
      <c r="V75" s="86"/>
    </row>
    <row r="76" spans="1:22" s="85" customFormat="1" ht="12" customHeight="1" hidden="1">
      <c r="A76" s="121">
        <f>'Златибор 2018'!A76</f>
        <v>71</v>
      </c>
      <c r="B76" s="93" t="str">
        <f>'Златибор 2018'!B76</f>
        <v>Набавка дрона</v>
      </c>
      <c r="C76" s="94" t="str">
        <f>'Златибор 2018'!C76</f>
        <v>ком.</v>
      </c>
      <c r="D76" s="46"/>
      <c r="E76" s="70">
        <v>100000</v>
      </c>
      <c r="F76" s="61">
        <f t="shared" si="13"/>
        <v>0</v>
      </c>
      <c r="G76" s="36">
        <f t="shared" si="14"/>
        <v>0</v>
      </c>
      <c r="H76" s="60">
        <f t="shared" si="15"/>
        <v>0</v>
      </c>
      <c r="I76" s="37">
        <f t="shared" si="16"/>
        <v>0</v>
      </c>
      <c r="J76" s="38"/>
      <c r="K76" s="41"/>
      <c r="L76" s="61">
        <f t="shared" si="17"/>
        <v>0</v>
      </c>
      <c r="M76" s="36">
        <f t="shared" si="18"/>
        <v>0</v>
      </c>
      <c r="N76" s="36">
        <f t="shared" si="19"/>
        <v>0</v>
      </c>
      <c r="O76" s="37">
        <f t="shared" si="20"/>
        <v>0</v>
      </c>
      <c r="P76" s="153">
        <f t="shared" si="12"/>
        <v>0</v>
      </c>
      <c r="Q76" s="175">
        <f t="shared" si="21"/>
        <v>0</v>
      </c>
      <c r="R76" s="154">
        <f t="shared" si="21"/>
        <v>0</v>
      </c>
      <c r="S76" s="155">
        <f t="shared" si="22"/>
        <v>0</v>
      </c>
      <c r="V76" s="86"/>
    </row>
    <row r="77" spans="1:22" s="85" customFormat="1" ht="12" customHeight="1" hidden="1">
      <c r="A77" s="121">
        <f>'Златибор 2018'!A77</f>
        <v>72</v>
      </c>
      <c r="B77" s="93" t="str">
        <f>'Златибор 2018'!B77</f>
        <v>Набавка моторних санки</v>
      </c>
      <c r="C77" s="94" t="str">
        <f>'Златибор 2018'!C77</f>
        <v>ком.</v>
      </c>
      <c r="D77" s="46"/>
      <c r="E77" s="70">
        <v>1500000</v>
      </c>
      <c r="F77" s="61">
        <f t="shared" si="13"/>
        <v>0</v>
      </c>
      <c r="G77" s="36">
        <f t="shared" si="14"/>
        <v>0</v>
      </c>
      <c r="H77" s="60">
        <f t="shared" si="15"/>
        <v>0</v>
      </c>
      <c r="I77" s="37">
        <f t="shared" si="16"/>
        <v>0</v>
      </c>
      <c r="J77" s="38"/>
      <c r="K77" s="41"/>
      <c r="L77" s="61">
        <f t="shared" si="17"/>
        <v>0</v>
      </c>
      <c r="M77" s="36">
        <f t="shared" si="18"/>
        <v>0</v>
      </c>
      <c r="N77" s="36">
        <f t="shared" si="19"/>
        <v>0</v>
      </c>
      <c r="O77" s="37">
        <f t="shared" si="20"/>
        <v>0</v>
      </c>
      <c r="P77" s="153">
        <f t="shared" si="12"/>
        <v>0</v>
      </c>
      <c r="Q77" s="175">
        <f t="shared" si="21"/>
        <v>0</v>
      </c>
      <c r="R77" s="154">
        <f t="shared" si="21"/>
        <v>0</v>
      </c>
      <c r="S77" s="155">
        <f t="shared" si="22"/>
        <v>0</v>
      </c>
      <c r="V77" s="86"/>
    </row>
    <row r="78" spans="1:22" s="85" customFormat="1" ht="12">
      <c r="A78" s="121">
        <f>'Златибор 2018'!A78</f>
        <v>73</v>
      </c>
      <c r="B78" s="93" t="str">
        <f>'Златибор 2018'!B78</f>
        <v>Набавка квада</v>
      </c>
      <c r="C78" s="94" t="str">
        <f>'Златибор 2018'!C78</f>
        <v>ком.</v>
      </c>
      <c r="D78" s="46">
        <v>1</v>
      </c>
      <c r="E78" s="70">
        <v>1500000</v>
      </c>
      <c r="F78" s="61">
        <f t="shared" si="13"/>
        <v>1500000</v>
      </c>
      <c r="G78" s="36">
        <f t="shared" si="14"/>
        <v>450000</v>
      </c>
      <c r="H78" s="60">
        <f t="shared" si="15"/>
        <v>225000</v>
      </c>
      <c r="I78" s="37">
        <f t="shared" si="16"/>
        <v>825000.0000000001</v>
      </c>
      <c r="J78" s="38"/>
      <c r="K78" s="41"/>
      <c r="L78" s="61">
        <f t="shared" si="17"/>
        <v>0</v>
      </c>
      <c r="M78" s="36">
        <f t="shared" si="18"/>
        <v>0</v>
      </c>
      <c r="N78" s="36">
        <f t="shared" si="19"/>
        <v>0</v>
      </c>
      <c r="O78" s="37">
        <f t="shared" si="20"/>
        <v>0</v>
      </c>
      <c r="P78" s="153">
        <f t="shared" si="12"/>
        <v>450000</v>
      </c>
      <c r="Q78" s="175">
        <f t="shared" si="21"/>
        <v>225000</v>
      </c>
      <c r="R78" s="154">
        <f t="shared" si="21"/>
        <v>825000.0000000001</v>
      </c>
      <c r="S78" s="155">
        <f t="shared" si="22"/>
        <v>1500000</v>
      </c>
      <c r="V78" s="86"/>
    </row>
    <row r="79" spans="1:22" s="85" customFormat="1" ht="12" customHeight="1" hidden="1">
      <c r="A79" s="121">
        <f>'Златибор 2018'!A79</f>
        <v>74</v>
      </c>
      <c r="B79" s="93" t="str">
        <f>'Златибор 2018'!B79</f>
        <v>Набавка двогледа</v>
      </c>
      <c r="C79" s="94" t="str">
        <f>'Златибор 2018'!C79</f>
        <v>ком.</v>
      </c>
      <c r="D79" s="46"/>
      <c r="E79" s="70">
        <v>30000</v>
      </c>
      <c r="F79" s="61">
        <f t="shared" si="13"/>
        <v>0</v>
      </c>
      <c r="G79" s="36">
        <f t="shared" si="14"/>
        <v>0</v>
      </c>
      <c r="H79" s="60">
        <f t="shared" si="15"/>
        <v>0</v>
      </c>
      <c r="I79" s="37">
        <f t="shared" si="16"/>
        <v>0</v>
      </c>
      <c r="J79" s="38"/>
      <c r="K79" s="41"/>
      <c r="L79" s="61">
        <f t="shared" si="17"/>
        <v>0</v>
      </c>
      <c r="M79" s="36">
        <f t="shared" si="18"/>
        <v>0</v>
      </c>
      <c r="N79" s="36">
        <f t="shared" si="19"/>
        <v>0</v>
      </c>
      <c r="O79" s="37">
        <f t="shared" si="20"/>
        <v>0</v>
      </c>
      <c r="P79" s="153">
        <f t="shared" si="12"/>
        <v>0</v>
      </c>
      <c r="Q79" s="175">
        <f t="shared" si="21"/>
        <v>0</v>
      </c>
      <c r="R79" s="154">
        <f t="shared" si="21"/>
        <v>0</v>
      </c>
      <c r="S79" s="155">
        <f t="shared" si="22"/>
        <v>0</v>
      </c>
      <c r="V79" s="86"/>
    </row>
    <row r="80" spans="1:22" s="85" customFormat="1" ht="12" customHeight="1" hidden="1">
      <c r="A80" s="121">
        <f>'Златибор 2018'!A80</f>
        <v>75</v>
      </c>
      <c r="B80" s="93" t="str">
        <f>'Златибор 2018'!B80</f>
        <v>Набавка панорамских двогледа</v>
      </c>
      <c r="C80" s="94" t="str">
        <f>'Златибор 2018'!C80</f>
        <v>ком.</v>
      </c>
      <c r="D80" s="46"/>
      <c r="E80" s="70"/>
      <c r="F80" s="61">
        <f t="shared" si="13"/>
        <v>0</v>
      </c>
      <c r="G80" s="36">
        <f t="shared" si="14"/>
        <v>0</v>
      </c>
      <c r="H80" s="60">
        <f t="shared" si="15"/>
        <v>0</v>
      </c>
      <c r="I80" s="37">
        <f t="shared" si="16"/>
        <v>0</v>
      </c>
      <c r="J80" s="38"/>
      <c r="K80" s="41"/>
      <c r="L80" s="61">
        <f t="shared" si="17"/>
        <v>0</v>
      </c>
      <c r="M80" s="36">
        <f t="shared" si="18"/>
        <v>0</v>
      </c>
      <c r="N80" s="36">
        <f t="shared" si="19"/>
        <v>0</v>
      </c>
      <c r="O80" s="37">
        <f t="shared" si="20"/>
        <v>0</v>
      </c>
      <c r="P80" s="153">
        <f t="shared" si="12"/>
        <v>0</v>
      </c>
      <c r="Q80" s="175">
        <f t="shared" si="21"/>
        <v>0</v>
      </c>
      <c r="R80" s="154">
        <f t="shared" si="21"/>
        <v>0</v>
      </c>
      <c r="S80" s="155">
        <f t="shared" si="22"/>
        <v>0</v>
      </c>
      <c r="V80" s="86"/>
    </row>
    <row r="81" spans="1:22" s="85" customFormat="1" ht="12" customHeight="1" hidden="1">
      <c r="A81" s="121">
        <f>'Златибор 2018'!A81</f>
        <v>76</v>
      </c>
      <c r="B81" s="93" t="str">
        <f>'Златибор 2018'!B81</f>
        <v>Набавка двогледа за ноћно осматрање</v>
      </c>
      <c r="C81" s="94" t="str">
        <f>'Златибор 2018'!C81</f>
        <v>ком.</v>
      </c>
      <c r="D81" s="46"/>
      <c r="E81" s="70">
        <v>150000</v>
      </c>
      <c r="F81" s="61">
        <f t="shared" si="13"/>
        <v>0</v>
      </c>
      <c r="G81" s="36">
        <f t="shared" si="14"/>
        <v>0</v>
      </c>
      <c r="H81" s="60">
        <f t="shared" si="15"/>
        <v>0</v>
      </c>
      <c r="I81" s="37">
        <f t="shared" si="16"/>
        <v>0</v>
      </c>
      <c r="J81" s="38"/>
      <c r="K81" s="41"/>
      <c r="L81" s="61">
        <f t="shared" si="17"/>
        <v>0</v>
      </c>
      <c r="M81" s="36">
        <f t="shared" si="18"/>
        <v>0</v>
      </c>
      <c r="N81" s="36">
        <f t="shared" si="19"/>
        <v>0</v>
      </c>
      <c r="O81" s="37">
        <f t="shared" si="20"/>
        <v>0</v>
      </c>
      <c r="P81" s="153">
        <f t="shared" si="12"/>
        <v>0</v>
      </c>
      <c r="Q81" s="175">
        <f t="shared" si="21"/>
        <v>0</v>
      </c>
      <c r="R81" s="154">
        <f t="shared" si="21"/>
        <v>0</v>
      </c>
      <c r="S81" s="155">
        <f t="shared" si="22"/>
        <v>0</v>
      </c>
      <c r="V81" s="86"/>
    </row>
    <row r="82" spans="1:22" s="85" customFormat="1" ht="12" customHeight="1" hidden="1">
      <c r="A82" s="121">
        <f>'Златибор 2018'!A82</f>
        <v>77</v>
      </c>
      <c r="B82" s="93" t="str">
        <f>'Златибор 2018'!B82</f>
        <v>Набавка фотоапарата</v>
      </c>
      <c r="C82" s="94" t="str">
        <f>'Златибор 2018'!C82</f>
        <v>ком.</v>
      </c>
      <c r="D82" s="46"/>
      <c r="E82" s="70">
        <v>92500</v>
      </c>
      <c r="F82" s="61">
        <f t="shared" si="13"/>
        <v>0</v>
      </c>
      <c r="G82" s="36">
        <f t="shared" si="14"/>
        <v>0</v>
      </c>
      <c r="H82" s="60">
        <f t="shared" si="15"/>
        <v>0</v>
      </c>
      <c r="I82" s="37">
        <f t="shared" si="16"/>
        <v>0</v>
      </c>
      <c r="J82" s="38"/>
      <c r="K82" s="41"/>
      <c r="L82" s="61">
        <f t="shared" si="17"/>
        <v>0</v>
      </c>
      <c r="M82" s="36">
        <f t="shared" si="18"/>
        <v>0</v>
      </c>
      <c r="N82" s="36">
        <f t="shared" si="19"/>
        <v>0</v>
      </c>
      <c r="O82" s="37">
        <f t="shared" si="20"/>
        <v>0</v>
      </c>
      <c r="P82" s="153">
        <f t="shared" si="12"/>
        <v>0</v>
      </c>
      <c r="Q82" s="175">
        <f t="shared" si="21"/>
        <v>0</v>
      </c>
      <c r="R82" s="154">
        <f t="shared" si="21"/>
        <v>0</v>
      </c>
      <c r="S82" s="155">
        <f t="shared" si="22"/>
        <v>0</v>
      </c>
      <c r="V82" s="86"/>
    </row>
    <row r="83" spans="1:22" s="85" customFormat="1" ht="12">
      <c r="A83" s="121">
        <f>'Златибор 2018'!A83</f>
        <v>78</v>
      </c>
      <c r="B83" s="93" t="str">
        <f>'Златибор 2018'!B83</f>
        <v>Изградња високих осматрачница</v>
      </c>
      <c r="C83" s="94" t="str">
        <f>'Златибор 2018'!C83</f>
        <v>ком.</v>
      </c>
      <c r="D83" s="46">
        <v>1</v>
      </c>
      <c r="E83" s="70">
        <v>240000</v>
      </c>
      <c r="F83" s="61">
        <f t="shared" si="13"/>
        <v>240000</v>
      </c>
      <c r="G83" s="36">
        <f t="shared" si="14"/>
        <v>72000</v>
      </c>
      <c r="H83" s="60">
        <f t="shared" si="15"/>
        <v>36000</v>
      </c>
      <c r="I83" s="37">
        <f t="shared" si="16"/>
        <v>132000</v>
      </c>
      <c r="J83" s="38"/>
      <c r="K83" s="41"/>
      <c r="L83" s="61">
        <f t="shared" si="17"/>
        <v>0</v>
      </c>
      <c r="M83" s="36">
        <f t="shared" si="18"/>
        <v>0</v>
      </c>
      <c r="N83" s="36">
        <f t="shared" si="19"/>
        <v>0</v>
      </c>
      <c r="O83" s="37">
        <f t="shared" si="20"/>
        <v>0</v>
      </c>
      <c r="P83" s="153">
        <f t="shared" si="12"/>
        <v>72000</v>
      </c>
      <c r="Q83" s="175">
        <f t="shared" si="21"/>
        <v>36000</v>
      </c>
      <c r="R83" s="154">
        <f t="shared" si="21"/>
        <v>132000</v>
      </c>
      <c r="S83" s="155">
        <f t="shared" si="22"/>
        <v>240000</v>
      </c>
      <c r="V83" s="86"/>
    </row>
    <row r="84" spans="1:22" s="85" customFormat="1" ht="12">
      <c r="A84" s="121">
        <f>'Златибор 2018'!A84</f>
        <v>79</v>
      </c>
      <c r="B84" s="93" t="str">
        <f>'Златибор 2018'!B84</f>
        <v>Изградња чека</v>
      </c>
      <c r="C84" s="94" t="str">
        <f>'Златибор 2018'!C84</f>
        <v>ком.</v>
      </c>
      <c r="D84" s="46">
        <v>1</v>
      </c>
      <c r="E84" s="70">
        <v>170000</v>
      </c>
      <c r="F84" s="61">
        <f t="shared" si="13"/>
        <v>170000</v>
      </c>
      <c r="G84" s="36">
        <f t="shared" si="14"/>
        <v>51000</v>
      </c>
      <c r="H84" s="60">
        <f t="shared" si="15"/>
        <v>25500</v>
      </c>
      <c r="I84" s="37">
        <f t="shared" si="16"/>
        <v>93500.00000000001</v>
      </c>
      <c r="J84" s="38"/>
      <c r="K84" s="41"/>
      <c r="L84" s="61">
        <f t="shared" si="17"/>
        <v>0</v>
      </c>
      <c r="M84" s="36">
        <f t="shared" si="18"/>
        <v>0</v>
      </c>
      <c r="N84" s="36">
        <f t="shared" si="19"/>
        <v>0</v>
      </c>
      <c r="O84" s="37">
        <f t="shared" si="20"/>
        <v>0</v>
      </c>
      <c r="P84" s="153">
        <f t="shared" si="12"/>
        <v>51000</v>
      </c>
      <c r="Q84" s="175">
        <f t="shared" si="21"/>
        <v>25500</v>
      </c>
      <c r="R84" s="154">
        <f t="shared" si="21"/>
        <v>93500.00000000001</v>
      </c>
      <c r="S84" s="155">
        <f t="shared" si="22"/>
        <v>170000</v>
      </c>
      <c r="V84" s="86"/>
    </row>
    <row r="85" spans="1:22" s="85" customFormat="1" ht="12">
      <c r="A85" s="121">
        <f>'Златибор 2018'!A85</f>
        <v>80</v>
      </c>
      <c r="B85" s="93" t="str">
        <f>'Златибор 2018'!B85</f>
        <v>Активности на одношењу смећа</v>
      </c>
      <c r="C85" s="94" t="str">
        <f>'Златибор 2018'!C85</f>
        <v>ком.</v>
      </c>
      <c r="D85" s="46">
        <v>1</v>
      </c>
      <c r="E85" s="70">
        <v>100000</v>
      </c>
      <c r="F85" s="61">
        <f t="shared" si="13"/>
        <v>100000</v>
      </c>
      <c r="G85" s="36">
        <f t="shared" si="14"/>
        <v>30000</v>
      </c>
      <c r="H85" s="60">
        <f t="shared" si="15"/>
        <v>15000</v>
      </c>
      <c r="I85" s="37">
        <f t="shared" si="16"/>
        <v>55000.00000000001</v>
      </c>
      <c r="J85" s="38"/>
      <c r="K85" s="41"/>
      <c r="L85" s="61">
        <f t="shared" si="17"/>
        <v>0</v>
      </c>
      <c r="M85" s="36">
        <f t="shared" si="18"/>
        <v>0</v>
      </c>
      <c r="N85" s="36">
        <f t="shared" si="19"/>
        <v>0</v>
      </c>
      <c r="O85" s="37">
        <f t="shared" si="20"/>
        <v>0</v>
      </c>
      <c r="P85" s="153">
        <f t="shared" si="12"/>
        <v>30000</v>
      </c>
      <c r="Q85" s="175">
        <f t="shared" si="21"/>
        <v>15000</v>
      </c>
      <c r="R85" s="154">
        <f t="shared" si="21"/>
        <v>55000.00000000001</v>
      </c>
      <c r="S85" s="155">
        <f t="shared" si="22"/>
        <v>100000</v>
      </c>
      <c r="V85" s="86"/>
    </row>
    <row r="86" spans="1:22" s="85" customFormat="1" ht="12" customHeight="1" hidden="1">
      <c r="A86" s="121">
        <f>'Златибор 2018'!A86</f>
        <v>81</v>
      </c>
      <c r="B86" s="93" t="str">
        <f>'Златибор 2018'!B86</f>
        <v>Набавка батеријских лампи</v>
      </c>
      <c r="C86" s="94" t="str">
        <f>'Златибор 2018'!C86</f>
        <v>ком.</v>
      </c>
      <c r="D86" s="46"/>
      <c r="E86" s="70">
        <v>15000</v>
      </c>
      <c r="F86" s="61">
        <f t="shared" si="13"/>
        <v>0</v>
      </c>
      <c r="G86" s="36">
        <f t="shared" si="14"/>
        <v>0</v>
      </c>
      <c r="H86" s="60">
        <f t="shared" si="15"/>
        <v>0</v>
      </c>
      <c r="I86" s="37">
        <f t="shared" si="16"/>
        <v>0</v>
      </c>
      <c r="J86" s="38"/>
      <c r="K86" s="41"/>
      <c r="L86" s="61">
        <f t="shared" si="17"/>
        <v>0</v>
      </c>
      <c r="M86" s="36">
        <f t="shared" si="18"/>
        <v>0</v>
      </c>
      <c r="N86" s="36">
        <f t="shared" si="19"/>
        <v>0</v>
      </c>
      <c r="O86" s="37">
        <f t="shared" si="20"/>
        <v>0</v>
      </c>
      <c r="P86" s="153">
        <f t="shared" si="12"/>
        <v>0</v>
      </c>
      <c r="Q86" s="175">
        <f t="shared" si="21"/>
        <v>0</v>
      </c>
      <c r="R86" s="154">
        <f t="shared" si="21"/>
        <v>0</v>
      </c>
      <c r="S86" s="155">
        <f t="shared" si="22"/>
        <v>0</v>
      </c>
      <c r="V86" s="86"/>
    </row>
    <row r="87" spans="1:22" s="85" customFormat="1" ht="12" customHeight="1" hidden="1">
      <c r="A87" s="121">
        <f>'Златибор 2018'!A87</f>
        <v>82</v>
      </c>
      <c r="B87" s="93" t="str">
        <f>'Златибор 2018'!B87</f>
        <v>Набавка GPS уређаја</v>
      </c>
      <c r="C87" s="94" t="str">
        <f>'Златибор 2018'!C87</f>
        <v>ком.</v>
      </c>
      <c r="D87" s="46"/>
      <c r="E87" s="70">
        <v>80000</v>
      </c>
      <c r="F87" s="61">
        <f t="shared" si="13"/>
        <v>0</v>
      </c>
      <c r="G87" s="36">
        <f t="shared" si="14"/>
        <v>0</v>
      </c>
      <c r="H87" s="60">
        <f t="shared" si="15"/>
        <v>0</v>
      </c>
      <c r="I87" s="37">
        <f t="shared" si="16"/>
        <v>0</v>
      </c>
      <c r="J87" s="38"/>
      <c r="K87" s="41"/>
      <c r="L87" s="61">
        <f t="shared" si="17"/>
        <v>0</v>
      </c>
      <c r="M87" s="36">
        <f t="shared" si="18"/>
        <v>0</v>
      </c>
      <c r="N87" s="36">
        <f t="shared" si="19"/>
        <v>0</v>
      </c>
      <c r="O87" s="37">
        <f t="shared" si="20"/>
        <v>0</v>
      </c>
      <c r="P87" s="153">
        <f t="shared" si="12"/>
        <v>0</v>
      </c>
      <c r="Q87" s="175">
        <f t="shared" si="21"/>
        <v>0</v>
      </c>
      <c r="R87" s="154">
        <f t="shared" si="21"/>
        <v>0</v>
      </c>
      <c r="S87" s="155">
        <f t="shared" si="22"/>
        <v>0</v>
      </c>
      <c r="V87" s="86"/>
    </row>
    <row r="88" spans="1:22" s="85" customFormat="1" ht="12">
      <c r="A88" s="121">
        <f>'Златибор 2018'!A88</f>
        <v>83</v>
      </c>
      <c r="B88" s="93" t="str">
        <f>'Златибор 2018'!B88</f>
        <v>Пројекти и радови на реконструкцији старих воденица, ваљарица и сл.</v>
      </c>
      <c r="C88" s="94" t="str">
        <f>'Златибор 2018'!C88</f>
        <v>ком.</v>
      </c>
      <c r="D88" s="46">
        <v>1</v>
      </c>
      <c r="E88" s="70">
        <v>1000000</v>
      </c>
      <c r="F88" s="61">
        <f t="shared" si="13"/>
        <v>1000000</v>
      </c>
      <c r="G88" s="36">
        <f t="shared" si="14"/>
        <v>300000</v>
      </c>
      <c r="H88" s="60">
        <f t="shared" si="15"/>
        <v>150000</v>
      </c>
      <c r="I88" s="37">
        <f t="shared" si="16"/>
        <v>550000</v>
      </c>
      <c r="J88" s="38"/>
      <c r="K88" s="41"/>
      <c r="L88" s="61">
        <f t="shared" si="17"/>
        <v>0</v>
      </c>
      <c r="M88" s="36">
        <f t="shared" si="18"/>
        <v>0</v>
      </c>
      <c r="N88" s="36">
        <f t="shared" si="19"/>
        <v>0</v>
      </c>
      <c r="O88" s="37">
        <f t="shared" si="20"/>
        <v>0</v>
      </c>
      <c r="P88" s="153">
        <f t="shared" si="12"/>
        <v>300000</v>
      </c>
      <c r="Q88" s="175">
        <f t="shared" si="21"/>
        <v>150000</v>
      </c>
      <c r="R88" s="154">
        <f t="shared" si="21"/>
        <v>550000</v>
      </c>
      <c r="S88" s="155">
        <f t="shared" si="22"/>
        <v>1000000</v>
      </c>
      <c r="V88" s="86"/>
    </row>
    <row r="89" spans="1:22" s="85" customFormat="1" ht="12">
      <c r="A89" s="121">
        <f>'Златибор 2018'!A89</f>
        <v>84</v>
      </c>
      <c r="B89" s="93" t="str">
        <f>'Златибор 2018'!B89</f>
        <v>Изгдадња дрвеног моста</v>
      </c>
      <c r="C89" s="94" t="str">
        <f>'Златибор 2018'!C89</f>
        <v>м</v>
      </c>
      <c r="D89" s="46">
        <v>20</v>
      </c>
      <c r="E89" s="70">
        <v>12200</v>
      </c>
      <c r="F89" s="61">
        <f t="shared" si="13"/>
        <v>244000</v>
      </c>
      <c r="G89" s="36">
        <f t="shared" si="14"/>
        <v>73200</v>
      </c>
      <c r="H89" s="60">
        <f t="shared" si="15"/>
        <v>36600</v>
      </c>
      <c r="I89" s="37">
        <f t="shared" si="16"/>
        <v>134200</v>
      </c>
      <c r="J89" s="38"/>
      <c r="K89" s="41"/>
      <c r="L89" s="61">
        <f t="shared" si="17"/>
        <v>0</v>
      </c>
      <c r="M89" s="36">
        <f t="shared" si="18"/>
        <v>0</v>
      </c>
      <c r="N89" s="36">
        <f t="shared" si="19"/>
        <v>0</v>
      </c>
      <c r="O89" s="37">
        <f t="shared" si="20"/>
        <v>0</v>
      </c>
      <c r="P89" s="153">
        <f t="shared" si="12"/>
        <v>73200</v>
      </c>
      <c r="Q89" s="175">
        <f t="shared" si="21"/>
        <v>36600</v>
      </c>
      <c r="R89" s="154">
        <f t="shared" si="21"/>
        <v>134200</v>
      </c>
      <c r="S89" s="155">
        <f t="shared" si="22"/>
        <v>244000</v>
      </c>
      <c r="V89" s="86"/>
    </row>
    <row r="90" spans="1:22" s="85" customFormat="1" ht="12">
      <c r="A90" s="121">
        <f>'Златибор 2018'!A90</f>
        <v>85</v>
      </c>
      <c r="B90" s="93" t="str">
        <f>'Златибор 2018'!B90</f>
        <v>Откуп старих предмета за формирање изложбене збирке</v>
      </c>
      <c r="C90" s="94" t="str">
        <f>'Златибор 2018'!C90</f>
        <v>ком.</v>
      </c>
      <c r="D90" s="46">
        <v>1</v>
      </c>
      <c r="E90" s="70">
        <v>100000</v>
      </c>
      <c r="F90" s="61">
        <f t="shared" si="13"/>
        <v>100000</v>
      </c>
      <c r="G90" s="36">
        <f t="shared" si="14"/>
        <v>30000</v>
      </c>
      <c r="H90" s="60">
        <f t="shared" si="15"/>
        <v>15000</v>
      </c>
      <c r="I90" s="37">
        <f t="shared" si="16"/>
        <v>55000.00000000001</v>
      </c>
      <c r="J90" s="38"/>
      <c r="K90" s="41"/>
      <c r="L90" s="61">
        <f t="shared" si="17"/>
        <v>0</v>
      </c>
      <c r="M90" s="36">
        <f t="shared" si="18"/>
        <v>0</v>
      </c>
      <c r="N90" s="36">
        <f t="shared" si="19"/>
        <v>0</v>
      </c>
      <c r="O90" s="37">
        <f t="shared" si="20"/>
        <v>0</v>
      </c>
      <c r="P90" s="153">
        <f t="shared" si="12"/>
        <v>30000</v>
      </c>
      <c r="Q90" s="175">
        <f t="shared" si="21"/>
        <v>15000</v>
      </c>
      <c r="R90" s="154">
        <f t="shared" si="21"/>
        <v>55000.00000000001</v>
      </c>
      <c r="S90" s="155">
        <f t="shared" si="22"/>
        <v>100000</v>
      </c>
      <c r="V90" s="86"/>
    </row>
    <row r="91" spans="1:22" s="85" customFormat="1" ht="12" customHeight="1" hidden="1">
      <c r="A91" s="121">
        <f>'Златибор 2018'!A91</f>
        <v>86</v>
      </c>
      <c r="B91" s="93" t="str">
        <f>'Златибор 2018'!B91</f>
        <v>Набавка тримера за траву</v>
      </c>
      <c r="C91" s="94" t="str">
        <f>'Златибор 2018'!C91</f>
        <v>ком.</v>
      </c>
      <c r="D91" s="46"/>
      <c r="E91" s="70">
        <v>80000</v>
      </c>
      <c r="F91" s="61">
        <f t="shared" si="13"/>
        <v>0</v>
      </c>
      <c r="G91" s="36">
        <f t="shared" si="14"/>
        <v>0</v>
      </c>
      <c r="H91" s="60">
        <f t="shared" si="15"/>
        <v>0</v>
      </c>
      <c r="I91" s="37">
        <f t="shared" si="16"/>
        <v>0</v>
      </c>
      <c r="J91" s="38"/>
      <c r="K91" s="41"/>
      <c r="L91" s="61">
        <f t="shared" si="17"/>
        <v>0</v>
      </c>
      <c r="M91" s="36">
        <f t="shared" si="18"/>
        <v>0</v>
      </c>
      <c r="N91" s="36">
        <f t="shared" si="19"/>
        <v>0</v>
      </c>
      <c r="O91" s="37">
        <f t="shared" si="20"/>
        <v>0</v>
      </c>
      <c r="P91" s="153">
        <f t="shared" si="12"/>
        <v>0</v>
      </c>
      <c r="Q91" s="175">
        <f t="shared" si="21"/>
        <v>0</v>
      </c>
      <c r="R91" s="154">
        <f t="shared" si="21"/>
        <v>0</v>
      </c>
      <c r="S91" s="155">
        <f t="shared" si="22"/>
        <v>0</v>
      </c>
      <c r="V91" s="86"/>
    </row>
    <row r="92" spans="1:22" s="85" customFormat="1" ht="12" customHeight="1" hidden="1">
      <c r="A92" s="121">
        <f>'Златибор 2018'!A92</f>
        <v>87</v>
      </c>
      <c r="B92" s="93" t="str">
        <f>'Златибор 2018'!B92</f>
        <v>Набавка штампача са скенером</v>
      </c>
      <c r="C92" s="94" t="str">
        <f>'Златибор 2018'!C92</f>
        <v>ком.</v>
      </c>
      <c r="D92" s="46"/>
      <c r="E92" s="70">
        <v>50000</v>
      </c>
      <c r="F92" s="61">
        <f t="shared" si="13"/>
        <v>0</v>
      </c>
      <c r="G92" s="36">
        <f t="shared" si="14"/>
        <v>0</v>
      </c>
      <c r="H92" s="60">
        <f t="shared" si="15"/>
        <v>0</v>
      </c>
      <c r="I92" s="37">
        <f t="shared" si="16"/>
        <v>0</v>
      </c>
      <c r="J92" s="38"/>
      <c r="K92" s="41"/>
      <c r="L92" s="61">
        <f t="shared" si="17"/>
        <v>0</v>
      </c>
      <c r="M92" s="36">
        <f t="shared" si="18"/>
        <v>0</v>
      </c>
      <c r="N92" s="36">
        <f t="shared" si="19"/>
        <v>0</v>
      </c>
      <c r="O92" s="37">
        <f t="shared" si="20"/>
        <v>0</v>
      </c>
      <c r="P92" s="153">
        <f t="shared" si="12"/>
        <v>0</v>
      </c>
      <c r="Q92" s="175">
        <f t="shared" si="21"/>
        <v>0</v>
      </c>
      <c r="R92" s="154">
        <f t="shared" si="21"/>
        <v>0</v>
      </c>
      <c r="S92" s="155">
        <f t="shared" si="22"/>
        <v>0</v>
      </c>
      <c r="V92" s="86"/>
    </row>
    <row r="93" spans="1:22" s="85" customFormat="1" ht="12">
      <c r="A93" s="121">
        <f>'Златибор 2018'!A93</f>
        <v>88</v>
      </c>
      <c r="B93" s="93" t="str">
        <f>'Златибор 2018'!B93</f>
        <v>Набавка геодетских радова</v>
      </c>
      <c r="C93" s="94" t="str">
        <f>'Златибор 2018'!C93</f>
        <v>ком.</v>
      </c>
      <c r="D93" s="46">
        <v>1</v>
      </c>
      <c r="E93" s="70">
        <v>100000</v>
      </c>
      <c r="F93" s="61">
        <f t="shared" si="13"/>
        <v>100000</v>
      </c>
      <c r="G93" s="36">
        <f t="shared" si="14"/>
        <v>30000</v>
      </c>
      <c r="H93" s="60">
        <f t="shared" si="15"/>
        <v>15000</v>
      </c>
      <c r="I93" s="37">
        <f t="shared" si="16"/>
        <v>55000.00000000001</v>
      </c>
      <c r="J93" s="38"/>
      <c r="K93" s="41"/>
      <c r="L93" s="61">
        <f t="shared" si="17"/>
        <v>0</v>
      </c>
      <c r="M93" s="36">
        <f t="shared" si="18"/>
        <v>0</v>
      </c>
      <c r="N93" s="36">
        <f t="shared" si="19"/>
        <v>0</v>
      </c>
      <c r="O93" s="37">
        <f t="shared" si="20"/>
        <v>0</v>
      </c>
      <c r="P93" s="153">
        <f t="shared" si="12"/>
        <v>30000</v>
      </c>
      <c r="Q93" s="175">
        <f t="shared" si="21"/>
        <v>15000</v>
      </c>
      <c r="R93" s="154">
        <f t="shared" si="21"/>
        <v>55000.00000000001</v>
      </c>
      <c r="S93" s="155">
        <f t="shared" si="22"/>
        <v>100000</v>
      </c>
      <c r="V93" s="86"/>
    </row>
    <row r="94" spans="1:22" s="85" customFormat="1" ht="12" customHeight="1" hidden="1">
      <c r="A94" s="121">
        <f>'Златибор 2018'!A94</f>
        <v>89</v>
      </c>
      <c r="B94" s="93" t="str">
        <f>'Златибор 2018'!B94</f>
        <v>Трошкови израде основа газдовања шумама</v>
      </c>
      <c r="C94" s="94" t="str">
        <f>'Златибор 2018'!C94</f>
        <v>ком.</v>
      </c>
      <c r="D94" s="46"/>
      <c r="E94" s="70"/>
      <c r="F94" s="61">
        <f t="shared" si="13"/>
        <v>0</v>
      </c>
      <c r="G94" s="36">
        <f t="shared" si="14"/>
        <v>0</v>
      </c>
      <c r="H94" s="60">
        <f t="shared" si="15"/>
        <v>0</v>
      </c>
      <c r="I94" s="37">
        <f t="shared" si="16"/>
        <v>0</v>
      </c>
      <c r="J94" s="38"/>
      <c r="K94" s="41"/>
      <c r="L94" s="61">
        <f t="shared" si="17"/>
        <v>0</v>
      </c>
      <c r="M94" s="36">
        <f t="shared" si="18"/>
        <v>0</v>
      </c>
      <c r="N94" s="36">
        <f t="shared" si="19"/>
        <v>0</v>
      </c>
      <c r="O94" s="37">
        <f t="shared" si="20"/>
        <v>0</v>
      </c>
      <c r="P94" s="153">
        <f t="shared" si="12"/>
        <v>0</v>
      </c>
      <c r="Q94" s="175">
        <f t="shared" si="21"/>
        <v>0</v>
      </c>
      <c r="R94" s="154">
        <f t="shared" si="21"/>
        <v>0</v>
      </c>
      <c r="S94" s="155">
        <f t="shared" si="22"/>
        <v>0</v>
      </c>
      <c r="V94" s="86"/>
    </row>
    <row r="95" spans="1:22" s="85" customFormat="1" ht="12" customHeight="1" hidden="1">
      <c r="A95" s="121">
        <f>'Златибор 2018'!A100</f>
        <v>0</v>
      </c>
      <c r="B95" s="93">
        <f>'Златибор 2018'!B100</f>
        <v>0</v>
      </c>
      <c r="C95" s="94">
        <f>'Златибор 2018'!C100</f>
        <v>0</v>
      </c>
      <c r="D95" s="46"/>
      <c r="E95" s="70"/>
      <c r="F95" s="61">
        <f t="shared" si="13"/>
        <v>0</v>
      </c>
      <c r="G95" s="36">
        <f t="shared" si="14"/>
        <v>0</v>
      </c>
      <c r="H95" s="60">
        <f t="shared" si="15"/>
        <v>0</v>
      </c>
      <c r="I95" s="37">
        <f t="shared" si="16"/>
        <v>0</v>
      </c>
      <c r="J95" s="38"/>
      <c r="K95" s="41"/>
      <c r="L95" s="61">
        <f t="shared" si="17"/>
        <v>0</v>
      </c>
      <c r="M95" s="36">
        <f t="shared" si="18"/>
        <v>0</v>
      </c>
      <c r="N95" s="36">
        <f t="shared" si="19"/>
        <v>0</v>
      </c>
      <c r="O95" s="37">
        <f t="shared" si="20"/>
        <v>0</v>
      </c>
      <c r="P95" s="153">
        <f t="shared" si="12"/>
        <v>0</v>
      </c>
      <c r="Q95" s="175">
        <f t="shared" si="21"/>
        <v>0</v>
      </c>
      <c r="R95" s="154">
        <f t="shared" si="21"/>
        <v>0</v>
      </c>
      <c r="S95" s="155">
        <f t="shared" si="22"/>
        <v>0</v>
      </c>
      <c r="V95" s="86"/>
    </row>
    <row r="96" spans="1:22" s="85" customFormat="1" ht="12" customHeight="1" hidden="1">
      <c r="A96" s="121">
        <f>'Златибор 2018'!A101</f>
        <v>0</v>
      </c>
      <c r="B96" s="93">
        <f>'Златибор 2018'!B101</f>
        <v>0</v>
      </c>
      <c r="C96" s="94">
        <f>'Златибор 2018'!C101</f>
        <v>0</v>
      </c>
      <c r="D96" s="46"/>
      <c r="E96" s="70"/>
      <c r="F96" s="61">
        <f t="shared" si="13"/>
        <v>0</v>
      </c>
      <c r="G96" s="36">
        <f t="shared" si="14"/>
        <v>0</v>
      </c>
      <c r="H96" s="60">
        <f t="shared" si="15"/>
        <v>0</v>
      </c>
      <c r="I96" s="37">
        <f t="shared" si="16"/>
        <v>0</v>
      </c>
      <c r="J96" s="38"/>
      <c r="K96" s="41"/>
      <c r="L96" s="61">
        <f t="shared" si="17"/>
        <v>0</v>
      </c>
      <c r="M96" s="130">
        <f t="shared" si="18"/>
        <v>0</v>
      </c>
      <c r="N96" s="36">
        <f t="shared" si="19"/>
        <v>0</v>
      </c>
      <c r="O96" s="37">
        <f t="shared" si="20"/>
        <v>0</v>
      </c>
      <c r="P96" s="153">
        <f t="shared" si="12"/>
        <v>0</v>
      </c>
      <c r="Q96" s="175">
        <f t="shared" si="21"/>
        <v>0</v>
      </c>
      <c r="R96" s="154">
        <f t="shared" si="21"/>
        <v>0</v>
      </c>
      <c r="S96" s="155">
        <f t="shared" si="22"/>
        <v>0</v>
      </c>
      <c r="V96" s="86"/>
    </row>
    <row r="97" spans="1:22" s="85" customFormat="1" ht="12" customHeight="1" hidden="1">
      <c r="A97" s="121" t="str">
        <f>'Златибор 2018'!A102</f>
        <v>Учешће ЈП ,,Србојашуме Београд -36 %</v>
      </c>
      <c r="B97" s="93">
        <f>'Златибор 2018'!B102</f>
        <v>0</v>
      </c>
      <c r="C97" s="94">
        <f>'Златибор 2018'!C102</f>
        <v>0</v>
      </c>
      <c r="D97" s="45"/>
      <c r="E97" s="70"/>
      <c r="F97" s="61">
        <f t="shared" si="13"/>
        <v>0</v>
      </c>
      <c r="G97" s="36">
        <f t="shared" si="14"/>
        <v>0</v>
      </c>
      <c r="H97" s="60">
        <f t="shared" si="15"/>
        <v>0</v>
      </c>
      <c r="I97" s="37">
        <f t="shared" si="16"/>
        <v>0</v>
      </c>
      <c r="J97" s="35"/>
      <c r="K97" s="36"/>
      <c r="L97" s="60">
        <f t="shared" si="17"/>
        <v>0</v>
      </c>
      <c r="M97" s="130">
        <f t="shared" si="18"/>
        <v>0</v>
      </c>
      <c r="N97" s="36">
        <f t="shared" si="19"/>
        <v>0</v>
      </c>
      <c r="O97" s="37">
        <f t="shared" si="20"/>
        <v>0</v>
      </c>
      <c r="P97" s="153">
        <f t="shared" si="12"/>
        <v>0</v>
      </c>
      <c r="Q97" s="175">
        <f t="shared" si="21"/>
        <v>0</v>
      </c>
      <c r="R97" s="154">
        <f t="shared" si="21"/>
        <v>0</v>
      </c>
      <c r="S97" s="155">
        <f t="shared" si="22"/>
        <v>0</v>
      </c>
      <c r="V97" s="86"/>
    </row>
    <row r="98" spans="1:22" s="85" customFormat="1" ht="12" customHeight="1" hidden="1">
      <c r="A98" s="121" t="str">
        <f>'Златибор 2018'!A103</f>
        <v>Учешће Буџета Републике Србије - 64%</v>
      </c>
      <c r="B98" s="93">
        <f>'Златибор 2018'!B103</f>
        <v>0</v>
      </c>
      <c r="C98" s="94">
        <f>'Златибор 2018'!C103</f>
        <v>0</v>
      </c>
      <c r="D98" s="45"/>
      <c r="E98" s="70"/>
      <c r="F98" s="61">
        <f t="shared" si="13"/>
        <v>0</v>
      </c>
      <c r="G98" s="36">
        <f t="shared" si="14"/>
        <v>0</v>
      </c>
      <c r="H98" s="60">
        <f t="shared" si="15"/>
        <v>0</v>
      </c>
      <c r="I98" s="37">
        <f t="shared" si="16"/>
        <v>0</v>
      </c>
      <c r="J98" s="35"/>
      <c r="K98" s="36"/>
      <c r="L98" s="60">
        <f t="shared" si="17"/>
        <v>0</v>
      </c>
      <c r="M98" s="130">
        <f t="shared" si="18"/>
        <v>0</v>
      </c>
      <c r="N98" s="36">
        <f t="shared" si="19"/>
        <v>0</v>
      </c>
      <c r="O98" s="37">
        <f t="shared" si="20"/>
        <v>0</v>
      </c>
      <c r="P98" s="153">
        <f t="shared" si="12"/>
        <v>0</v>
      </c>
      <c r="Q98" s="175">
        <f t="shared" si="21"/>
        <v>0</v>
      </c>
      <c r="R98" s="154">
        <f t="shared" si="21"/>
        <v>0</v>
      </c>
      <c r="S98" s="155">
        <f t="shared" si="22"/>
        <v>0</v>
      </c>
      <c r="V98" s="86"/>
    </row>
    <row r="99" spans="1:22" s="85" customFormat="1" ht="12" customHeight="1" hidden="1">
      <c r="A99" s="121">
        <f>'Златибор 2018'!A104</f>
        <v>0</v>
      </c>
      <c r="B99" s="93">
        <f>'Златибор 2018'!B104</f>
        <v>0</v>
      </c>
      <c r="C99" s="94">
        <f>'Златибор 2018'!C104</f>
        <v>0</v>
      </c>
      <c r="D99" s="45"/>
      <c r="E99" s="70"/>
      <c r="F99" s="61">
        <f t="shared" si="13"/>
        <v>0</v>
      </c>
      <c r="G99" s="36">
        <f t="shared" si="14"/>
        <v>0</v>
      </c>
      <c r="H99" s="60">
        <f t="shared" si="15"/>
        <v>0</v>
      </c>
      <c r="I99" s="37">
        <f t="shared" si="16"/>
        <v>0</v>
      </c>
      <c r="J99" s="35"/>
      <c r="K99" s="36"/>
      <c r="L99" s="60">
        <f t="shared" si="17"/>
        <v>0</v>
      </c>
      <c r="M99" s="130">
        <f t="shared" si="18"/>
        <v>0</v>
      </c>
      <c r="N99" s="36">
        <f t="shared" si="19"/>
        <v>0</v>
      </c>
      <c r="O99" s="37">
        <f t="shared" si="20"/>
        <v>0</v>
      </c>
      <c r="P99" s="153">
        <f t="shared" si="12"/>
        <v>0</v>
      </c>
      <c r="Q99" s="175">
        <f t="shared" si="21"/>
        <v>0</v>
      </c>
      <c r="R99" s="154">
        <f t="shared" si="21"/>
        <v>0</v>
      </c>
      <c r="S99" s="155">
        <f t="shared" si="22"/>
        <v>0</v>
      </c>
      <c r="V99" s="86"/>
    </row>
    <row r="100" spans="1:22" s="85" customFormat="1" ht="12" customHeight="1" hidden="1">
      <c r="A100" s="121">
        <f>'Златибор 2018'!A105</f>
        <v>0</v>
      </c>
      <c r="B100" s="93">
        <f>'Златибор 2018'!B105</f>
        <v>0</v>
      </c>
      <c r="C100" s="94">
        <f>'Златибор 2018'!C105</f>
        <v>0</v>
      </c>
      <c r="D100" s="45"/>
      <c r="E100" s="70"/>
      <c r="F100" s="61">
        <f t="shared" si="13"/>
        <v>0</v>
      </c>
      <c r="G100" s="36">
        <f t="shared" si="14"/>
        <v>0</v>
      </c>
      <c r="H100" s="60">
        <f t="shared" si="15"/>
        <v>0</v>
      </c>
      <c r="I100" s="37">
        <f t="shared" si="16"/>
        <v>0</v>
      </c>
      <c r="J100" s="35"/>
      <c r="K100" s="36"/>
      <c r="L100" s="60">
        <f t="shared" si="17"/>
        <v>0</v>
      </c>
      <c r="M100" s="130">
        <f t="shared" si="18"/>
        <v>0</v>
      </c>
      <c r="N100" s="36">
        <f t="shared" si="19"/>
        <v>0</v>
      </c>
      <c r="O100" s="37">
        <f t="shared" si="20"/>
        <v>0</v>
      </c>
      <c r="P100" s="153">
        <f t="shared" si="12"/>
        <v>0</v>
      </c>
      <c r="Q100" s="175">
        <f t="shared" si="21"/>
        <v>0</v>
      </c>
      <c r="R100" s="154">
        <f t="shared" si="21"/>
        <v>0</v>
      </c>
      <c r="S100" s="155">
        <f t="shared" si="22"/>
        <v>0</v>
      </c>
      <c r="V100" s="86"/>
    </row>
    <row r="101" spans="1:22" s="85" customFormat="1" ht="12" customHeight="1" hidden="1">
      <c r="A101" s="121">
        <f>'Златибор 2018'!A106</f>
        <v>0</v>
      </c>
      <c r="B101" s="93">
        <f>'Златибор 2018'!B106</f>
        <v>0</v>
      </c>
      <c r="C101" s="94">
        <f>'Златибор 2018'!C106</f>
        <v>0</v>
      </c>
      <c r="D101" s="45"/>
      <c r="E101" s="70"/>
      <c r="F101" s="61">
        <f t="shared" si="13"/>
        <v>0</v>
      </c>
      <c r="G101" s="36">
        <f t="shared" si="14"/>
        <v>0</v>
      </c>
      <c r="H101" s="60">
        <f t="shared" si="15"/>
        <v>0</v>
      </c>
      <c r="I101" s="37">
        <f t="shared" si="16"/>
        <v>0</v>
      </c>
      <c r="J101" s="35"/>
      <c r="K101" s="36"/>
      <c r="L101" s="60">
        <f t="shared" si="17"/>
        <v>0</v>
      </c>
      <c r="M101" s="130">
        <f t="shared" si="18"/>
        <v>0</v>
      </c>
      <c r="N101" s="36">
        <f t="shared" si="19"/>
        <v>0</v>
      </c>
      <c r="O101" s="37">
        <f t="shared" si="20"/>
        <v>0</v>
      </c>
      <c r="P101" s="153">
        <f t="shared" si="12"/>
        <v>0</v>
      </c>
      <c r="Q101" s="175">
        <f t="shared" si="21"/>
        <v>0</v>
      </c>
      <c r="R101" s="154">
        <f t="shared" si="21"/>
        <v>0</v>
      </c>
      <c r="S101" s="155">
        <f t="shared" si="22"/>
        <v>0</v>
      </c>
      <c r="V101" s="86"/>
    </row>
    <row r="102" spans="1:22" s="85" customFormat="1" ht="12" customHeight="1" hidden="1">
      <c r="A102" s="121">
        <f>'Златибор 2018'!A107</f>
        <v>0</v>
      </c>
      <c r="B102" s="93">
        <f>'Златибор 2018'!B107</f>
        <v>0</v>
      </c>
      <c r="C102" s="94">
        <f>'Златибор 2018'!C107</f>
        <v>0</v>
      </c>
      <c r="D102" s="45"/>
      <c r="E102" s="70"/>
      <c r="F102" s="61">
        <f t="shared" si="13"/>
        <v>0</v>
      </c>
      <c r="G102" s="36">
        <f t="shared" si="14"/>
        <v>0</v>
      </c>
      <c r="H102" s="60">
        <f t="shared" si="15"/>
        <v>0</v>
      </c>
      <c r="I102" s="37">
        <f t="shared" si="16"/>
        <v>0</v>
      </c>
      <c r="J102" s="35"/>
      <c r="K102" s="36"/>
      <c r="L102" s="60">
        <f t="shared" si="17"/>
        <v>0</v>
      </c>
      <c r="M102" s="130">
        <f t="shared" si="18"/>
        <v>0</v>
      </c>
      <c r="N102" s="36">
        <f t="shared" si="19"/>
        <v>0</v>
      </c>
      <c r="O102" s="37">
        <f t="shared" si="20"/>
        <v>0</v>
      </c>
      <c r="P102" s="153">
        <f t="shared" si="12"/>
        <v>0</v>
      </c>
      <c r="Q102" s="175">
        <f t="shared" si="21"/>
        <v>0</v>
      </c>
      <c r="R102" s="154">
        <f t="shared" si="21"/>
        <v>0</v>
      </c>
      <c r="S102" s="155">
        <f t="shared" si="22"/>
        <v>0</v>
      </c>
      <c r="V102" s="86"/>
    </row>
    <row r="103" spans="1:22" s="85" customFormat="1" ht="12" customHeight="1" hidden="1">
      <c r="A103" s="121">
        <f>'Златибор 2018'!A108</f>
        <v>0</v>
      </c>
      <c r="B103" s="93">
        <f>'Златибор 2018'!B108</f>
        <v>0</v>
      </c>
      <c r="C103" s="94">
        <f>'Златибор 2018'!C108</f>
        <v>0</v>
      </c>
      <c r="D103" s="45"/>
      <c r="E103" s="70"/>
      <c r="F103" s="61">
        <f t="shared" si="13"/>
        <v>0</v>
      </c>
      <c r="G103" s="36">
        <f t="shared" si="14"/>
        <v>0</v>
      </c>
      <c r="H103" s="60">
        <f t="shared" si="15"/>
        <v>0</v>
      </c>
      <c r="I103" s="37">
        <f t="shared" si="16"/>
        <v>0</v>
      </c>
      <c r="J103" s="35"/>
      <c r="K103" s="36"/>
      <c r="L103" s="60">
        <f t="shared" si="17"/>
        <v>0</v>
      </c>
      <c r="M103" s="130">
        <f t="shared" si="18"/>
        <v>0</v>
      </c>
      <c r="N103" s="36">
        <f t="shared" si="19"/>
        <v>0</v>
      </c>
      <c r="O103" s="37">
        <f t="shared" si="20"/>
        <v>0</v>
      </c>
      <c r="P103" s="153">
        <f t="shared" si="12"/>
        <v>0</v>
      </c>
      <c r="Q103" s="175">
        <f t="shared" si="21"/>
        <v>0</v>
      </c>
      <c r="R103" s="154">
        <f t="shared" si="21"/>
        <v>0</v>
      </c>
      <c r="S103" s="155">
        <f t="shared" si="22"/>
        <v>0</v>
      </c>
      <c r="V103" s="86"/>
    </row>
    <row r="104" spans="1:22" s="85" customFormat="1" ht="12" customHeight="1" hidden="1">
      <c r="A104" s="121">
        <f>'Златибор 2018'!A109</f>
        <v>0</v>
      </c>
      <c r="B104" s="93">
        <f>'Златибор 2018'!B109</f>
        <v>0</v>
      </c>
      <c r="C104" s="94">
        <f>'Златибор 2018'!C109</f>
        <v>0</v>
      </c>
      <c r="D104" s="45"/>
      <c r="E104" s="70"/>
      <c r="F104" s="61">
        <f t="shared" si="13"/>
        <v>0</v>
      </c>
      <c r="G104" s="36">
        <f t="shared" si="14"/>
        <v>0</v>
      </c>
      <c r="H104" s="60">
        <f t="shared" si="15"/>
        <v>0</v>
      </c>
      <c r="I104" s="37">
        <f t="shared" si="16"/>
        <v>0</v>
      </c>
      <c r="J104" s="35"/>
      <c r="K104" s="36"/>
      <c r="L104" s="60">
        <f t="shared" si="17"/>
        <v>0</v>
      </c>
      <c r="M104" s="130">
        <f t="shared" si="18"/>
        <v>0</v>
      </c>
      <c r="N104" s="36">
        <f t="shared" si="19"/>
        <v>0</v>
      </c>
      <c r="O104" s="37">
        <f t="shared" si="20"/>
        <v>0</v>
      </c>
      <c r="P104" s="153">
        <f t="shared" si="12"/>
        <v>0</v>
      </c>
      <c r="Q104" s="175">
        <f t="shared" si="21"/>
        <v>0</v>
      </c>
      <c r="R104" s="154">
        <f t="shared" si="21"/>
        <v>0</v>
      </c>
      <c r="S104" s="155">
        <f t="shared" si="22"/>
        <v>0</v>
      </c>
      <c r="V104" s="86"/>
    </row>
    <row r="105" spans="1:22" s="85" customFormat="1" ht="12" customHeight="1" hidden="1">
      <c r="A105" s="121">
        <f>'Златибор 2018'!A110</f>
        <v>0</v>
      </c>
      <c r="B105" s="93">
        <f>'Златибор 2018'!B110</f>
        <v>0</v>
      </c>
      <c r="C105" s="94">
        <f>'Златибор 2018'!C110</f>
        <v>0</v>
      </c>
      <c r="D105" s="45"/>
      <c r="E105" s="70"/>
      <c r="F105" s="61">
        <f t="shared" si="13"/>
        <v>0</v>
      </c>
      <c r="G105" s="36">
        <f t="shared" si="14"/>
        <v>0</v>
      </c>
      <c r="H105" s="60">
        <f t="shared" si="15"/>
        <v>0</v>
      </c>
      <c r="I105" s="37">
        <f t="shared" si="16"/>
        <v>0</v>
      </c>
      <c r="J105" s="35"/>
      <c r="K105" s="36"/>
      <c r="L105" s="60">
        <f t="shared" si="17"/>
        <v>0</v>
      </c>
      <c r="M105" s="130">
        <f t="shared" si="18"/>
        <v>0</v>
      </c>
      <c r="N105" s="36">
        <f t="shared" si="19"/>
        <v>0</v>
      </c>
      <c r="O105" s="37">
        <f t="shared" si="20"/>
        <v>0</v>
      </c>
      <c r="P105" s="153">
        <f t="shared" si="12"/>
        <v>0</v>
      </c>
      <c r="Q105" s="175">
        <f t="shared" si="21"/>
        <v>0</v>
      </c>
      <c r="R105" s="154">
        <f t="shared" si="21"/>
        <v>0</v>
      </c>
      <c r="S105" s="155">
        <f t="shared" si="22"/>
        <v>0</v>
      </c>
      <c r="V105" s="86"/>
    </row>
    <row r="106" spans="1:22" s="85" customFormat="1" ht="12" customHeight="1" hidden="1">
      <c r="A106" s="121">
        <f>'Златибор 2018'!A111</f>
        <v>0</v>
      </c>
      <c r="B106" s="93">
        <f>'Златибор 2018'!B111</f>
        <v>0</v>
      </c>
      <c r="C106" s="94">
        <f>'Златибор 2018'!C111</f>
        <v>0</v>
      </c>
      <c r="D106" s="45"/>
      <c r="E106" s="70"/>
      <c r="F106" s="61">
        <f t="shared" si="13"/>
        <v>0</v>
      </c>
      <c r="G106" s="36">
        <f t="shared" si="14"/>
        <v>0</v>
      </c>
      <c r="H106" s="60">
        <f t="shared" si="15"/>
        <v>0</v>
      </c>
      <c r="I106" s="37">
        <f t="shared" si="16"/>
        <v>0</v>
      </c>
      <c r="J106" s="35"/>
      <c r="K106" s="36"/>
      <c r="L106" s="60">
        <f t="shared" si="17"/>
        <v>0</v>
      </c>
      <c r="M106" s="130">
        <f t="shared" si="18"/>
        <v>0</v>
      </c>
      <c r="N106" s="36">
        <f t="shared" si="19"/>
        <v>0</v>
      </c>
      <c r="O106" s="37">
        <f t="shared" si="20"/>
        <v>0</v>
      </c>
      <c r="P106" s="153">
        <f t="shared" si="12"/>
        <v>0</v>
      </c>
      <c r="Q106" s="175">
        <f t="shared" si="21"/>
        <v>0</v>
      </c>
      <c r="R106" s="154">
        <f t="shared" si="21"/>
        <v>0</v>
      </c>
      <c r="S106" s="155">
        <f t="shared" si="22"/>
        <v>0</v>
      </c>
      <c r="V106" s="86"/>
    </row>
    <row r="107" spans="1:22" s="85" customFormat="1" ht="12" customHeight="1" hidden="1">
      <c r="A107" s="121">
        <f>'Златибор 2018'!A112</f>
        <v>0</v>
      </c>
      <c r="B107" s="93">
        <f>'Златибор 2018'!B112</f>
        <v>0</v>
      </c>
      <c r="C107" s="94">
        <f>'Златибор 2018'!C112</f>
        <v>0</v>
      </c>
      <c r="D107" s="45"/>
      <c r="E107" s="70"/>
      <c r="F107" s="61">
        <f t="shared" si="13"/>
        <v>0</v>
      </c>
      <c r="G107" s="36">
        <f t="shared" si="14"/>
        <v>0</v>
      </c>
      <c r="H107" s="60">
        <f t="shared" si="15"/>
        <v>0</v>
      </c>
      <c r="I107" s="37">
        <f t="shared" si="16"/>
        <v>0</v>
      </c>
      <c r="J107" s="35"/>
      <c r="K107" s="36"/>
      <c r="L107" s="60">
        <f t="shared" si="17"/>
        <v>0</v>
      </c>
      <c r="M107" s="130">
        <f t="shared" si="18"/>
        <v>0</v>
      </c>
      <c r="N107" s="36">
        <f t="shared" si="19"/>
        <v>0</v>
      </c>
      <c r="O107" s="37">
        <f t="shared" si="20"/>
        <v>0</v>
      </c>
      <c r="P107" s="153">
        <f t="shared" si="12"/>
        <v>0</v>
      </c>
      <c r="Q107" s="175">
        <f t="shared" si="21"/>
        <v>0</v>
      </c>
      <c r="R107" s="154">
        <f t="shared" si="21"/>
        <v>0</v>
      </c>
      <c r="S107" s="155">
        <f t="shared" si="22"/>
        <v>0</v>
      </c>
      <c r="V107" s="86"/>
    </row>
    <row r="108" spans="1:22" s="85" customFormat="1" ht="12" customHeight="1" hidden="1">
      <c r="A108" s="121">
        <f>'Златибор 2018'!A113</f>
        <v>0</v>
      </c>
      <c r="B108" s="93">
        <f>'Златибор 2018'!B113</f>
        <v>0</v>
      </c>
      <c r="C108" s="94">
        <f>'Златибор 2018'!C113</f>
        <v>0</v>
      </c>
      <c r="D108" s="45"/>
      <c r="E108" s="70"/>
      <c r="F108" s="60">
        <f t="shared" si="13"/>
        <v>0</v>
      </c>
      <c r="G108" s="130">
        <f t="shared" si="14"/>
        <v>0</v>
      </c>
      <c r="H108" s="60">
        <f t="shared" si="15"/>
        <v>0</v>
      </c>
      <c r="I108" s="37">
        <f t="shared" si="16"/>
        <v>0</v>
      </c>
      <c r="J108" s="35"/>
      <c r="K108" s="36"/>
      <c r="L108" s="60">
        <f t="shared" si="17"/>
        <v>0</v>
      </c>
      <c r="M108" s="130">
        <f t="shared" si="18"/>
        <v>0</v>
      </c>
      <c r="N108" s="36">
        <f t="shared" si="19"/>
        <v>0</v>
      </c>
      <c r="O108" s="37">
        <f t="shared" si="20"/>
        <v>0</v>
      </c>
      <c r="P108" s="153">
        <f t="shared" si="12"/>
        <v>0</v>
      </c>
      <c r="Q108" s="175">
        <f t="shared" si="21"/>
        <v>0</v>
      </c>
      <c r="R108" s="154">
        <f t="shared" si="21"/>
        <v>0</v>
      </c>
      <c r="S108" s="155">
        <f t="shared" si="22"/>
        <v>0</v>
      </c>
      <c r="V108" s="86"/>
    </row>
    <row r="109" spans="1:22" s="85" customFormat="1" ht="12" customHeight="1" hidden="1">
      <c r="A109" s="121">
        <f>'Златибор 2018'!A114</f>
        <v>0</v>
      </c>
      <c r="B109" s="93">
        <f>'Златибор 2018'!B114</f>
        <v>0</v>
      </c>
      <c r="C109" s="94">
        <f>'Златибор 2018'!C114</f>
        <v>0</v>
      </c>
      <c r="D109" s="45"/>
      <c r="E109" s="70"/>
      <c r="F109" s="60">
        <f t="shared" si="13"/>
        <v>0</v>
      </c>
      <c r="G109" s="130">
        <f t="shared" si="14"/>
        <v>0</v>
      </c>
      <c r="H109" s="60">
        <f t="shared" si="15"/>
        <v>0</v>
      </c>
      <c r="I109" s="37">
        <f t="shared" si="16"/>
        <v>0</v>
      </c>
      <c r="J109" s="35"/>
      <c r="K109" s="36"/>
      <c r="L109" s="60">
        <f t="shared" si="17"/>
        <v>0</v>
      </c>
      <c r="M109" s="130">
        <f t="shared" si="18"/>
        <v>0</v>
      </c>
      <c r="N109" s="36">
        <f t="shared" si="19"/>
        <v>0</v>
      </c>
      <c r="O109" s="37">
        <f t="shared" si="20"/>
        <v>0</v>
      </c>
      <c r="P109" s="153">
        <f t="shared" si="12"/>
        <v>0</v>
      </c>
      <c r="Q109" s="175">
        <f t="shared" si="21"/>
        <v>0</v>
      </c>
      <c r="R109" s="154">
        <f t="shared" si="21"/>
        <v>0</v>
      </c>
      <c r="S109" s="155">
        <f t="shared" si="22"/>
        <v>0</v>
      </c>
      <c r="V109" s="86"/>
    </row>
    <row r="110" spans="1:22" s="85" customFormat="1" ht="12" customHeight="1" hidden="1">
      <c r="A110" s="121">
        <f>'Златибор 2018'!A115</f>
        <v>0</v>
      </c>
      <c r="B110" s="93">
        <f>'Златибор 2018'!B115</f>
        <v>0</v>
      </c>
      <c r="C110" s="94">
        <f>'Златибор 2018'!C115</f>
        <v>0</v>
      </c>
      <c r="D110" s="45"/>
      <c r="E110" s="70"/>
      <c r="F110" s="60">
        <f t="shared" si="13"/>
        <v>0</v>
      </c>
      <c r="G110" s="130">
        <f t="shared" si="14"/>
        <v>0</v>
      </c>
      <c r="H110" s="60">
        <f t="shared" si="15"/>
        <v>0</v>
      </c>
      <c r="I110" s="37">
        <f t="shared" si="16"/>
        <v>0</v>
      </c>
      <c r="J110" s="35"/>
      <c r="K110" s="36"/>
      <c r="L110" s="60">
        <f t="shared" si="17"/>
        <v>0</v>
      </c>
      <c r="M110" s="130">
        <f t="shared" si="18"/>
        <v>0</v>
      </c>
      <c r="N110" s="36">
        <f t="shared" si="19"/>
        <v>0</v>
      </c>
      <c r="O110" s="37">
        <f t="shared" si="20"/>
        <v>0</v>
      </c>
      <c r="P110" s="153">
        <f t="shared" si="12"/>
        <v>0</v>
      </c>
      <c r="Q110" s="175">
        <f t="shared" si="21"/>
        <v>0</v>
      </c>
      <c r="R110" s="154">
        <f t="shared" si="21"/>
        <v>0</v>
      </c>
      <c r="S110" s="155">
        <f t="shared" si="22"/>
        <v>0</v>
      </c>
      <c r="V110" s="86"/>
    </row>
    <row r="111" spans="1:22" s="85" customFormat="1" ht="12" customHeight="1" hidden="1">
      <c r="A111" s="97"/>
      <c r="B111" s="98"/>
      <c r="C111" s="99"/>
      <c r="D111" s="100"/>
      <c r="E111" s="101"/>
      <c r="F111" s="62">
        <f t="shared" si="13"/>
        <v>0</v>
      </c>
      <c r="G111" s="36">
        <f t="shared" si="14"/>
        <v>0</v>
      </c>
      <c r="H111" s="60">
        <f t="shared" si="15"/>
        <v>0</v>
      </c>
      <c r="I111" s="37">
        <f t="shared" si="16"/>
        <v>0</v>
      </c>
      <c r="J111" s="53"/>
      <c r="K111" s="51"/>
      <c r="L111" s="62">
        <f t="shared" si="17"/>
        <v>0</v>
      </c>
      <c r="M111" s="50">
        <f t="shared" si="18"/>
        <v>0</v>
      </c>
      <c r="N111" s="50">
        <f t="shared" si="19"/>
        <v>0</v>
      </c>
      <c r="O111" s="58">
        <f t="shared" si="20"/>
        <v>0</v>
      </c>
      <c r="P111" s="182">
        <f t="shared" si="12"/>
        <v>0</v>
      </c>
      <c r="Q111" s="183">
        <f t="shared" si="21"/>
        <v>0</v>
      </c>
      <c r="R111" s="184">
        <f t="shared" si="21"/>
        <v>0</v>
      </c>
      <c r="S111" s="185">
        <f t="shared" si="22"/>
        <v>0</v>
      </c>
      <c r="V111" s="86"/>
    </row>
    <row r="112" spans="1:22" s="79" customFormat="1" ht="22.5" customHeight="1" thickBot="1">
      <c r="A112" s="72"/>
      <c r="B112" s="73"/>
      <c r="C112" s="74"/>
      <c r="D112" s="75"/>
      <c r="E112" s="76"/>
      <c r="F112" s="77">
        <f>SUM(F6:F111)</f>
        <v>45244290.9914</v>
      </c>
      <c r="G112" s="76">
        <f>SUM(G6:G111)</f>
        <v>12313287.29742</v>
      </c>
      <c r="H112" s="76">
        <f>SUM(H6:H111)</f>
        <v>6156643.64871</v>
      </c>
      <c r="I112" s="78">
        <f>SUM(I6:I111)</f>
        <v>26774360.045270003</v>
      </c>
      <c r="J112" s="75"/>
      <c r="K112" s="76"/>
      <c r="L112" s="77">
        <f aca="true" t="shared" si="23" ref="L112:Q112">SUM(L6:L111)</f>
        <v>5258994</v>
      </c>
      <c r="M112" s="76">
        <f t="shared" si="23"/>
        <v>1577698.2</v>
      </c>
      <c r="N112" s="76">
        <f t="shared" si="23"/>
        <v>788849.1</v>
      </c>
      <c r="O112" s="78">
        <f t="shared" si="23"/>
        <v>2892446.7</v>
      </c>
      <c r="P112" s="144">
        <f t="shared" si="23"/>
        <v>13890985.49742</v>
      </c>
      <c r="Q112" s="146">
        <f t="shared" si="23"/>
        <v>6945492.74871</v>
      </c>
      <c r="R112" s="146">
        <f>SUM(R6:R93)</f>
        <v>29666806.745270003</v>
      </c>
      <c r="S112" s="147">
        <f>SUM(S6:S93)</f>
        <v>50503284.9914</v>
      </c>
      <c r="U112" s="85"/>
      <c r="V112" s="80"/>
    </row>
    <row r="113" spans="1:22" s="85" customFormat="1" ht="12">
      <c r="A113" s="87"/>
      <c r="B113" s="102"/>
      <c r="D113" s="103"/>
      <c r="E113" s="86"/>
      <c r="F113" s="86"/>
      <c r="G113" s="86"/>
      <c r="H113" s="86"/>
      <c r="I113" s="86"/>
      <c r="J113" s="103"/>
      <c r="K113" s="86"/>
      <c r="L113" s="86"/>
      <c r="M113" s="86"/>
      <c r="N113" s="86"/>
      <c r="O113" s="86"/>
      <c r="P113" s="79"/>
      <c r="Q113" s="79"/>
      <c r="R113" s="118"/>
      <c r="S113" s="104"/>
      <c r="V113" s="86"/>
    </row>
    <row r="114" spans="1:22" s="85" customFormat="1" ht="12">
      <c r="A114" s="227" t="s">
        <v>152</v>
      </c>
      <c r="B114" s="227"/>
      <c r="D114" s="103"/>
      <c r="E114" s="86"/>
      <c r="F114" s="86"/>
      <c r="G114" s="86"/>
      <c r="H114" s="86"/>
      <c r="I114" s="86"/>
      <c r="J114" s="103"/>
      <c r="K114" s="86"/>
      <c r="L114" s="86"/>
      <c r="M114" s="86"/>
      <c r="N114" s="86"/>
      <c r="O114" s="86"/>
      <c r="P114" s="79"/>
      <c r="Q114" s="79"/>
      <c r="R114" s="86"/>
      <c r="V114" s="86"/>
    </row>
    <row r="115" spans="1:22" s="85" customFormat="1" ht="12">
      <c r="A115" s="227" t="s">
        <v>151</v>
      </c>
      <c r="B115" s="227"/>
      <c r="D115" s="103"/>
      <c r="E115" s="86"/>
      <c r="F115" s="86"/>
      <c r="G115" s="86"/>
      <c r="H115" s="86"/>
      <c r="I115" s="86"/>
      <c r="J115" s="103"/>
      <c r="K115" s="86"/>
      <c r="L115" s="86"/>
      <c r="M115" s="86"/>
      <c r="N115" s="86"/>
      <c r="O115" s="86"/>
      <c r="P115" s="79"/>
      <c r="Q115" s="79"/>
      <c r="R115" s="86"/>
      <c r="V115" s="86"/>
    </row>
    <row r="116" spans="1:28" s="84" customFormat="1" ht="12.75">
      <c r="A116" s="87"/>
      <c r="B116" s="102"/>
      <c r="C116" s="85"/>
      <c r="D116" s="103"/>
      <c r="E116" s="86"/>
      <c r="F116" s="86"/>
      <c r="G116" s="83"/>
      <c r="H116" s="83"/>
      <c r="I116" s="83"/>
      <c r="J116" s="103"/>
      <c r="K116" s="86"/>
      <c r="L116" s="86"/>
      <c r="M116" s="83"/>
      <c r="N116" s="83"/>
      <c r="O116" s="83"/>
      <c r="P116" s="80"/>
      <c r="Q116" s="80"/>
      <c r="R116" s="86"/>
      <c r="S116" s="85"/>
      <c r="T116" s="85"/>
      <c r="U116" s="85"/>
      <c r="V116" s="86"/>
      <c r="W116" s="85"/>
      <c r="X116" s="85"/>
      <c r="Y116" s="85"/>
      <c r="Z116" s="85"/>
      <c r="AA116" s="85"/>
      <c r="AB116" s="85"/>
    </row>
    <row r="117" spans="1:28" s="84" customFormat="1" ht="12.75">
      <c r="A117" s="87"/>
      <c r="B117" s="102"/>
      <c r="C117" s="85"/>
      <c r="D117" s="103"/>
      <c r="E117" s="86"/>
      <c r="F117" s="86"/>
      <c r="G117" s="83"/>
      <c r="H117" s="83"/>
      <c r="I117" s="83"/>
      <c r="J117" s="103"/>
      <c r="K117" s="86"/>
      <c r="L117" s="86"/>
      <c r="M117" s="83"/>
      <c r="N117" s="83"/>
      <c r="O117" s="83"/>
      <c r="P117" s="161">
        <f>P112/S112</f>
        <v>0.2750511278580282</v>
      </c>
      <c r="Q117" s="161"/>
      <c r="R117" s="86"/>
      <c r="S117" s="85"/>
      <c r="T117" s="85"/>
      <c r="U117" s="85"/>
      <c r="V117" s="86"/>
      <c r="W117" s="85"/>
      <c r="X117" s="85"/>
      <c r="Y117" s="85"/>
      <c r="Z117" s="85"/>
      <c r="AA117" s="85"/>
      <c r="AB117" s="85"/>
    </row>
    <row r="118" spans="1:28" s="84" customFormat="1" ht="12.75">
      <c r="A118" s="87"/>
      <c r="B118" s="102"/>
      <c r="C118" s="85"/>
      <c r="D118" s="103"/>
      <c r="E118" s="86"/>
      <c r="F118" s="86"/>
      <c r="G118" s="83"/>
      <c r="H118" s="83"/>
      <c r="I118" s="83"/>
      <c r="J118" s="103"/>
      <c r="K118" s="86"/>
      <c r="L118" s="86"/>
      <c r="M118" s="83"/>
      <c r="N118" s="83"/>
      <c r="O118" s="83"/>
      <c r="P118" s="161">
        <f>R112/S112</f>
        <v>0.5874233082129576</v>
      </c>
      <c r="Q118" s="161"/>
      <c r="R118" s="86"/>
      <c r="S118" s="85"/>
      <c r="T118" s="85"/>
      <c r="U118" s="85"/>
      <c r="V118" s="86"/>
      <c r="W118" s="85"/>
      <c r="X118" s="85"/>
      <c r="Y118" s="85"/>
      <c r="Z118" s="85"/>
      <c r="AA118" s="85"/>
      <c r="AB118" s="85"/>
    </row>
    <row r="119" spans="1:28" s="81" customFormat="1" ht="12.75">
      <c r="A119" s="106"/>
      <c r="B119" s="107"/>
      <c r="C119" s="82"/>
      <c r="D119" s="108"/>
      <c r="E119" s="83"/>
      <c r="F119" s="83"/>
      <c r="G119" s="83"/>
      <c r="H119" s="83"/>
      <c r="I119" s="83"/>
      <c r="J119" s="108"/>
      <c r="K119" s="83"/>
      <c r="L119" s="83"/>
      <c r="M119" s="83"/>
      <c r="N119" s="83"/>
      <c r="O119" s="83"/>
      <c r="P119" s="79"/>
      <c r="Q119" s="79"/>
      <c r="R119" s="86"/>
      <c r="S119" s="85"/>
      <c r="T119" s="82"/>
      <c r="U119" s="82"/>
      <c r="V119" s="83"/>
      <c r="W119" s="82"/>
      <c r="X119" s="82"/>
      <c r="Y119" s="82"/>
      <c r="Z119" s="82"/>
      <c r="AA119" s="82"/>
      <c r="AB119" s="82"/>
    </row>
  </sheetData>
  <sheetProtection/>
  <mergeCells count="9">
    <mergeCell ref="A1:S1"/>
    <mergeCell ref="A114:B114"/>
    <mergeCell ref="A115:B115"/>
    <mergeCell ref="A3:A4"/>
    <mergeCell ref="B3:B4"/>
    <mergeCell ref="C3:C4"/>
    <mergeCell ref="D3:I3"/>
    <mergeCell ref="J3:O3"/>
    <mergeCell ref="P3:S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9"/>
  <sheetViews>
    <sheetView showZeros="0" view="pageBreakPreview" zoomScaleSheetLayoutView="100" zoomScalePageLayoutView="0" workbookViewId="0" topLeftCell="A17">
      <selection activeCell="S112" sqref="S112"/>
    </sheetView>
  </sheetViews>
  <sheetFormatPr defaultColWidth="9.140625" defaultRowHeight="12.75"/>
  <cols>
    <col min="1" max="1" width="5.28125" style="2" customWidth="1"/>
    <col min="2" max="2" width="58.28125" style="3" customWidth="1"/>
    <col min="3" max="3" width="6.421875" style="1" customWidth="1"/>
    <col min="4" max="4" width="9.7109375" style="7" customWidth="1"/>
    <col min="5" max="6" width="11.7109375" style="4" customWidth="1"/>
    <col min="7" max="8" width="10.57421875" style="83" customWidth="1"/>
    <col min="9" max="9" width="10.7109375" style="83" customWidth="1"/>
    <col min="10" max="10" width="9.7109375" style="7" customWidth="1"/>
    <col min="11" max="11" width="9.7109375" style="4" customWidth="1"/>
    <col min="12" max="12" width="11.7109375" style="4" customWidth="1"/>
    <col min="13" max="15" width="9.71093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11.7109375" style="1" bestFit="1" customWidth="1"/>
    <col min="21" max="21" width="9.140625" style="1" customWidth="1"/>
    <col min="22" max="22" width="12.7109375" style="4" bestFit="1" customWidth="1"/>
    <col min="23" max="25" width="9.140625" style="1" customWidth="1"/>
    <col min="26" max="26" width="11.57421875" style="1" bestFit="1" customWidth="1"/>
    <col min="27" max="16384" width="9.140625" style="1" customWidth="1"/>
  </cols>
  <sheetData>
    <row r="1" spans="1:22" s="82" customFormat="1" ht="15.75" customHeight="1">
      <c r="A1" s="228" t="s">
        <v>137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V1" s="83"/>
    </row>
    <row r="2" spans="1:22" s="82" customFormat="1" ht="15.75" customHeight="1" thickBot="1">
      <c r="A2" s="8"/>
      <c r="B2" s="8"/>
      <c r="C2" s="8"/>
      <c r="D2" s="8"/>
      <c r="E2" s="8"/>
      <c r="F2" s="8"/>
      <c r="G2" s="180"/>
      <c r="H2" s="180"/>
      <c r="I2" s="180"/>
      <c r="J2" s="8"/>
      <c r="K2" s="8"/>
      <c r="L2" s="8"/>
      <c r="M2" s="180"/>
      <c r="N2" s="180"/>
      <c r="O2" s="180"/>
      <c r="P2" s="180"/>
      <c r="Q2" s="180"/>
      <c r="R2" s="180"/>
      <c r="S2" s="180"/>
      <c r="V2" s="83"/>
    </row>
    <row r="3" spans="1:22" s="85" customFormat="1" ht="15.75" customHeight="1">
      <c r="A3" s="241" t="s">
        <v>57</v>
      </c>
      <c r="B3" s="243" t="s">
        <v>0</v>
      </c>
      <c r="C3" s="245" t="s">
        <v>56</v>
      </c>
      <c r="D3" s="235" t="s">
        <v>78</v>
      </c>
      <c r="E3" s="236"/>
      <c r="F3" s="236"/>
      <c r="G3" s="236"/>
      <c r="H3" s="236"/>
      <c r="I3" s="237"/>
      <c r="J3" s="238" t="s">
        <v>79</v>
      </c>
      <c r="K3" s="238"/>
      <c r="L3" s="238"/>
      <c r="M3" s="238"/>
      <c r="N3" s="238"/>
      <c r="O3" s="238"/>
      <c r="P3" s="247" t="s">
        <v>124</v>
      </c>
      <c r="Q3" s="248"/>
      <c r="R3" s="249"/>
      <c r="S3" s="250"/>
      <c r="V3" s="86"/>
    </row>
    <row r="4" spans="1:22" s="87" customFormat="1" ht="64.5" customHeight="1">
      <c r="A4" s="242"/>
      <c r="B4" s="244"/>
      <c r="C4" s="246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48" t="s">
        <v>122</v>
      </c>
      <c r="Q4" s="24" t="s">
        <v>156</v>
      </c>
      <c r="R4" s="24" t="s">
        <v>155</v>
      </c>
      <c r="S4" s="134" t="s">
        <v>123</v>
      </c>
      <c r="V4" s="8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87" customFormat="1" ht="12.75" customHeight="1" hidden="1">
      <c r="A6" s="119">
        <f>'Златибор 2018'!A6</f>
        <v>1</v>
      </c>
      <c r="B6" s="89" t="str">
        <f>'Златибор 2018'!B6</f>
        <v>Израда плана управљања  </v>
      </c>
      <c r="C6" s="90" t="str">
        <f>'Златибор 2018'!C6</f>
        <v>ком.</v>
      </c>
      <c r="D6" s="30"/>
      <c r="E6" s="91">
        <v>242000</v>
      </c>
      <c r="F6" s="59">
        <f>D6*E6*0.842</f>
        <v>0</v>
      </c>
      <c r="G6" s="36">
        <f>F6*0.3</f>
        <v>0</v>
      </c>
      <c r="H6" s="60">
        <f>F6*0.15</f>
        <v>0</v>
      </c>
      <c r="I6" s="37">
        <f>F6*0.55</f>
        <v>0</v>
      </c>
      <c r="J6" s="117"/>
      <c r="K6" s="31"/>
      <c r="L6" s="59">
        <f>J6*E6*0.158</f>
        <v>0</v>
      </c>
      <c r="M6" s="31">
        <f>L6*0.3</f>
        <v>0</v>
      </c>
      <c r="N6" s="31">
        <f>L6*0.15</f>
        <v>0</v>
      </c>
      <c r="O6" s="32">
        <f>L6*0.55</f>
        <v>0</v>
      </c>
      <c r="P6" s="153">
        <f aca="true" t="shared" si="0" ref="P6:P71">G6+M6</f>
        <v>0</v>
      </c>
      <c r="Q6" s="175">
        <f>N6+H6</f>
        <v>0</v>
      </c>
      <c r="R6" s="154">
        <f aca="true" t="shared" si="1" ref="R6:R71">O6+I6</f>
        <v>0</v>
      </c>
      <c r="S6" s="155">
        <f>P6+Q6+R6</f>
        <v>0</v>
      </c>
      <c r="V6" s="88"/>
    </row>
    <row r="7" spans="1:22" s="85" customFormat="1" ht="12" customHeight="1">
      <c r="A7" s="121">
        <f>'Златибор 2018'!A7</f>
        <v>2</v>
      </c>
      <c r="B7" s="93" t="str">
        <f>'Златибор 2018'!B7</f>
        <v>Израда годишњег програма управљања</v>
      </c>
      <c r="C7" s="94" t="str">
        <f>'Златибор 2018'!C7</f>
        <v>ком.</v>
      </c>
      <c r="D7" s="35">
        <v>1</v>
      </c>
      <c r="E7" s="70">
        <v>30250</v>
      </c>
      <c r="F7" s="60">
        <f>D7*E7*0.842</f>
        <v>25470.5</v>
      </c>
      <c r="G7" s="36">
        <f>F7*0.3</f>
        <v>7641.15</v>
      </c>
      <c r="H7" s="60">
        <f>F7*0.15</f>
        <v>3820.575</v>
      </c>
      <c r="I7" s="37">
        <f>F7*0.55</f>
        <v>14008.775000000001</v>
      </c>
      <c r="J7" s="35">
        <v>1</v>
      </c>
      <c r="K7" s="70">
        <v>30250</v>
      </c>
      <c r="L7" s="60">
        <f>E7*D7*0.158</f>
        <v>4779.5</v>
      </c>
      <c r="M7" s="36">
        <f>L7*0.3</f>
        <v>1433.85</v>
      </c>
      <c r="N7" s="36">
        <f>L7*0.15</f>
        <v>716.925</v>
      </c>
      <c r="O7" s="37">
        <f>L7*0.55</f>
        <v>2628.7250000000004</v>
      </c>
      <c r="P7" s="153">
        <f t="shared" si="0"/>
        <v>9075</v>
      </c>
      <c r="Q7" s="175">
        <f>N7+H7</f>
        <v>4537.5</v>
      </c>
      <c r="R7" s="154">
        <f t="shared" si="1"/>
        <v>16637.5</v>
      </c>
      <c r="S7" s="155">
        <f>P7+Q7+R7</f>
        <v>30250</v>
      </c>
      <c r="V7" s="86"/>
    </row>
    <row r="8" spans="1:22" s="85" customFormat="1" ht="12">
      <c r="A8" s="121">
        <f>'Златибор 2018'!A8</f>
        <v>3</v>
      </c>
      <c r="B8" s="93" t="str">
        <f>'Златибор 2018'!B8</f>
        <v>Израда годишњег извештаја </v>
      </c>
      <c r="C8" s="94" t="str">
        <f>'Златибор 2018'!C8</f>
        <v>ком.</v>
      </c>
      <c r="D8" s="35">
        <v>1</v>
      </c>
      <c r="E8" s="70">
        <v>30250</v>
      </c>
      <c r="F8" s="60">
        <f>D8*E8*0.842</f>
        <v>25470.5</v>
      </c>
      <c r="G8" s="36">
        <f aca="true" t="shared" si="2" ref="G8:G73">F8*0.3</f>
        <v>7641.15</v>
      </c>
      <c r="H8" s="60">
        <f aca="true" t="shared" si="3" ref="H8:H73">F8*0.15</f>
        <v>3820.575</v>
      </c>
      <c r="I8" s="37">
        <f aca="true" t="shared" si="4" ref="I8:I73">F8*0.55</f>
        <v>14008.775000000001</v>
      </c>
      <c r="J8" s="35">
        <v>1</v>
      </c>
      <c r="K8" s="70">
        <v>30250</v>
      </c>
      <c r="L8" s="60">
        <f>E8*D8*0.158</f>
        <v>4779.5</v>
      </c>
      <c r="M8" s="130">
        <f aca="true" t="shared" si="5" ref="M8:M73">L8*0.3</f>
        <v>1433.85</v>
      </c>
      <c r="N8" s="36">
        <f aca="true" t="shared" si="6" ref="N8:N73">L8*0.15</f>
        <v>716.925</v>
      </c>
      <c r="O8" s="37">
        <f aca="true" t="shared" si="7" ref="O8:O73">L8*0.55</f>
        <v>2628.7250000000004</v>
      </c>
      <c r="P8" s="153">
        <f t="shared" si="0"/>
        <v>9075</v>
      </c>
      <c r="Q8" s="175">
        <f aca="true" t="shared" si="8" ref="Q8:R73">N8+H8</f>
        <v>4537.5</v>
      </c>
      <c r="R8" s="154">
        <f t="shared" si="1"/>
        <v>16637.5</v>
      </c>
      <c r="S8" s="155">
        <f aca="true" t="shared" si="9" ref="S8:S73">P8+Q8+R8</f>
        <v>30250</v>
      </c>
      <c r="V8" s="86"/>
    </row>
    <row r="9" spans="1:22" s="85" customFormat="1" ht="12.75" customHeight="1" hidden="1">
      <c r="A9" s="121">
        <f>'Златибор 2018'!A9</f>
        <v>4</v>
      </c>
      <c r="B9" s="93" t="str">
        <f>'Златибор 2018'!B9</f>
        <v>Израда Правилника о унутрашњем реду и чуварској служби</v>
      </c>
      <c r="C9" s="94" t="str">
        <f>'Златибор 2018'!C9</f>
        <v>ком.</v>
      </c>
      <c r="D9" s="35"/>
      <c r="E9" s="70">
        <v>121000</v>
      </c>
      <c r="F9" s="60">
        <f aca="true" t="shared" si="10" ref="F9:F73">D9*E9</f>
        <v>0</v>
      </c>
      <c r="G9" s="130">
        <f t="shared" si="2"/>
        <v>0</v>
      </c>
      <c r="H9" s="60">
        <f t="shared" si="3"/>
        <v>0</v>
      </c>
      <c r="I9" s="37">
        <f t="shared" si="4"/>
        <v>0</v>
      </c>
      <c r="J9" s="35"/>
      <c r="K9" s="36"/>
      <c r="L9" s="60">
        <f aca="true" t="shared" si="11" ref="L9:L73">J9*K9</f>
        <v>0</v>
      </c>
      <c r="M9" s="130">
        <f t="shared" si="5"/>
        <v>0</v>
      </c>
      <c r="N9" s="36">
        <f t="shared" si="6"/>
        <v>0</v>
      </c>
      <c r="O9" s="37">
        <f t="shared" si="7"/>
        <v>0</v>
      </c>
      <c r="P9" s="153">
        <f t="shared" si="0"/>
        <v>0</v>
      </c>
      <c r="Q9" s="175">
        <f t="shared" si="8"/>
        <v>0</v>
      </c>
      <c r="R9" s="154">
        <f t="shared" si="1"/>
        <v>0</v>
      </c>
      <c r="S9" s="155">
        <f t="shared" si="9"/>
        <v>0</v>
      </c>
      <c r="V9" s="86"/>
    </row>
    <row r="10" spans="1:22" s="85" customFormat="1" ht="12" customHeight="1" hidden="1">
      <c r="A10" s="121">
        <f>'Златибор 2018'!A10</f>
        <v>5</v>
      </c>
      <c r="B10" s="93" t="str">
        <f>'Златибор 2018'!B10</f>
        <v>Израда Одлуке о накнадама</v>
      </c>
      <c r="C10" s="94" t="str">
        <f>'Златибор 2018'!C10</f>
        <v>ком.</v>
      </c>
      <c r="D10" s="35"/>
      <c r="E10" s="70">
        <v>121000</v>
      </c>
      <c r="F10" s="60">
        <f t="shared" si="10"/>
        <v>0</v>
      </c>
      <c r="G10" s="130">
        <f t="shared" si="2"/>
        <v>0</v>
      </c>
      <c r="H10" s="60">
        <f t="shared" si="3"/>
        <v>0</v>
      </c>
      <c r="I10" s="37">
        <f t="shared" si="4"/>
        <v>0</v>
      </c>
      <c r="J10" s="35"/>
      <c r="K10" s="36"/>
      <c r="L10" s="60">
        <f t="shared" si="11"/>
        <v>0</v>
      </c>
      <c r="M10" s="130">
        <f t="shared" si="5"/>
        <v>0</v>
      </c>
      <c r="N10" s="36">
        <f t="shared" si="6"/>
        <v>0</v>
      </c>
      <c r="O10" s="37">
        <f t="shared" si="7"/>
        <v>0</v>
      </c>
      <c r="P10" s="153">
        <f t="shared" si="0"/>
        <v>0</v>
      </c>
      <c r="Q10" s="175">
        <f t="shared" si="8"/>
        <v>0</v>
      </c>
      <c r="R10" s="154">
        <f t="shared" si="1"/>
        <v>0</v>
      </c>
      <c r="S10" s="155">
        <f t="shared" si="9"/>
        <v>0</v>
      </c>
      <c r="V10" s="86"/>
    </row>
    <row r="11" spans="1:22" s="95" customFormat="1" ht="12.75" customHeight="1" hidden="1">
      <c r="A11" s="121">
        <f>'Златибор 2018'!A11</f>
        <v>6</v>
      </c>
      <c r="B11" s="93" t="str">
        <f>'Златибор 2018'!B11</f>
        <v>Израда Oснова газдовања шумама</v>
      </c>
      <c r="C11" s="94" t="str">
        <f>'Златибор 2018'!C11</f>
        <v>ком.</v>
      </c>
      <c r="D11" s="38"/>
      <c r="E11" s="70">
        <v>800000</v>
      </c>
      <c r="F11" s="60">
        <f t="shared" si="10"/>
        <v>0</v>
      </c>
      <c r="G11" s="130">
        <f t="shared" si="2"/>
        <v>0</v>
      </c>
      <c r="H11" s="60">
        <f t="shared" si="3"/>
        <v>0</v>
      </c>
      <c r="I11" s="37">
        <f t="shared" si="4"/>
        <v>0</v>
      </c>
      <c r="J11" s="35"/>
      <c r="K11" s="36"/>
      <c r="L11" s="60">
        <f t="shared" si="11"/>
        <v>0</v>
      </c>
      <c r="M11" s="130">
        <f t="shared" si="5"/>
        <v>0</v>
      </c>
      <c r="N11" s="36">
        <f t="shared" si="6"/>
        <v>0</v>
      </c>
      <c r="O11" s="37">
        <f t="shared" si="7"/>
        <v>0</v>
      </c>
      <c r="P11" s="153">
        <f t="shared" si="0"/>
        <v>0</v>
      </c>
      <c r="Q11" s="175">
        <f t="shared" si="8"/>
        <v>0</v>
      </c>
      <c r="R11" s="154">
        <f t="shared" si="1"/>
        <v>0</v>
      </c>
      <c r="S11" s="155">
        <f t="shared" si="9"/>
        <v>0</v>
      </c>
      <c r="V11" s="96"/>
    </row>
    <row r="12" spans="1:22" s="95" customFormat="1" ht="12.75" customHeight="1" hidden="1">
      <c r="A12" s="121">
        <f>'Златибор 2018'!A12</f>
        <v>7</v>
      </c>
      <c r="B12" s="93" t="str">
        <f>'Златибор 2018'!B12</f>
        <v>Израда привременог програма управљања рибарским подручјем</v>
      </c>
      <c r="C12" s="94" t="str">
        <f>'Златибор 2018'!C12</f>
        <v>ком.</v>
      </c>
      <c r="D12" s="38"/>
      <c r="E12" s="70">
        <v>80000</v>
      </c>
      <c r="F12" s="61">
        <f t="shared" si="10"/>
        <v>0</v>
      </c>
      <c r="G12" s="36">
        <f t="shared" si="2"/>
        <v>0</v>
      </c>
      <c r="H12" s="60">
        <f t="shared" si="3"/>
        <v>0</v>
      </c>
      <c r="I12" s="37">
        <f t="shared" si="4"/>
        <v>0</v>
      </c>
      <c r="J12" s="38"/>
      <c r="K12" s="41"/>
      <c r="L12" s="61">
        <f t="shared" si="11"/>
        <v>0</v>
      </c>
      <c r="M12" s="36">
        <f t="shared" si="5"/>
        <v>0</v>
      </c>
      <c r="N12" s="36">
        <f t="shared" si="6"/>
        <v>0</v>
      </c>
      <c r="O12" s="37">
        <f t="shared" si="7"/>
        <v>0</v>
      </c>
      <c r="P12" s="153">
        <f t="shared" si="0"/>
        <v>0</v>
      </c>
      <c r="Q12" s="175">
        <f t="shared" si="8"/>
        <v>0</v>
      </c>
      <c r="R12" s="154">
        <f t="shared" si="1"/>
        <v>0</v>
      </c>
      <c r="S12" s="155">
        <f t="shared" si="9"/>
        <v>0</v>
      </c>
      <c r="V12" s="96"/>
    </row>
    <row r="13" spans="1:22" s="95" customFormat="1" ht="12.75" customHeight="1" hidden="1">
      <c r="A13" s="121">
        <f>'Златибор 2018'!A13</f>
        <v>8</v>
      </c>
      <c r="B13" s="93" t="str">
        <f>'Златибор 2018'!B13</f>
        <v>Измене и допуне</v>
      </c>
      <c r="C13" s="94" t="str">
        <f>'Златибор 2018'!C13</f>
        <v>ком.</v>
      </c>
      <c r="D13" s="38"/>
      <c r="E13" s="70">
        <v>40000</v>
      </c>
      <c r="F13" s="61">
        <f t="shared" si="10"/>
        <v>0</v>
      </c>
      <c r="G13" s="36">
        <f t="shared" si="2"/>
        <v>0</v>
      </c>
      <c r="H13" s="60">
        <f t="shared" si="3"/>
        <v>0</v>
      </c>
      <c r="I13" s="37">
        <f t="shared" si="4"/>
        <v>0</v>
      </c>
      <c r="J13" s="38"/>
      <c r="K13" s="41"/>
      <c r="L13" s="61">
        <f t="shared" si="11"/>
        <v>0</v>
      </c>
      <c r="M13" s="36">
        <f t="shared" si="5"/>
        <v>0</v>
      </c>
      <c r="N13" s="36">
        <f t="shared" si="6"/>
        <v>0</v>
      </c>
      <c r="O13" s="37">
        <f t="shared" si="7"/>
        <v>0</v>
      </c>
      <c r="P13" s="153">
        <f t="shared" si="0"/>
        <v>0</v>
      </c>
      <c r="Q13" s="175">
        <f t="shared" si="8"/>
        <v>0</v>
      </c>
      <c r="R13" s="154">
        <f t="shared" si="1"/>
        <v>0</v>
      </c>
      <c r="S13" s="155">
        <f t="shared" si="9"/>
        <v>0</v>
      </c>
      <c r="V13" s="96"/>
    </row>
    <row r="14" spans="1:22" s="95" customFormat="1" ht="12.75" customHeight="1" hidden="1">
      <c r="A14" s="121">
        <f>'Златибор 2018'!A14</f>
        <v>9</v>
      </c>
      <c r="B14" s="93" t="str">
        <f>'Златибор 2018'!B14</f>
        <v>Обележавање граница - I зона</v>
      </c>
      <c r="C14" s="94" t="str">
        <f>'Златибор 2018'!C14</f>
        <v>км</v>
      </c>
      <c r="D14" s="38"/>
      <c r="E14" s="70">
        <v>5068.26</v>
      </c>
      <c r="F14" s="61">
        <f t="shared" si="10"/>
        <v>0</v>
      </c>
      <c r="G14" s="36">
        <f t="shared" si="2"/>
        <v>0</v>
      </c>
      <c r="H14" s="60">
        <f t="shared" si="3"/>
        <v>0</v>
      </c>
      <c r="I14" s="37">
        <f t="shared" si="4"/>
        <v>0</v>
      </c>
      <c r="J14" s="38"/>
      <c r="K14" s="41"/>
      <c r="L14" s="61">
        <f t="shared" si="11"/>
        <v>0</v>
      </c>
      <c r="M14" s="36">
        <f t="shared" si="5"/>
        <v>0</v>
      </c>
      <c r="N14" s="36">
        <f t="shared" si="6"/>
        <v>0</v>
      </c>
      <c r="O14" s="37">
        <f t="shared" si="7"/>
        <v>0</v>
      </c>
      <c r="P14" s="153">
        <f t="shared" si="0"/>
        <v>0</v>
      </c>
      <c r="Q14" s="175">
        <f t="shared" si="8"/>
        <v>0</v>
      </c>
      <c r="R14" s="154">
        <f t="shared" si="1"/>
        <v>0</v>
      </c>
      <c r="S14" s="155">
        <f t="shared" si="9"/>
        <v>0</v>
      </c>
      <c r="V14" s="96"/>
    </row>
    <row r="15" spans="1:22" s="95" customFormat="1" ht="12.75" customHeight="1" hidden="1">
      <c r="A15" s="121">
        <f>'Златибор 2018'!A15</f>
        <v>10</v>
      </c>
      <c r="B15" s="93" t="str">
        <f>'Златибор 2018'!B15</f>
        <v>Обележавање граница - II зона </v>
      </c>
      <c r="C15" s="94" t="str">
        <f>'Златибор 2018'!C15</f>
        <v>км</v>
      </c>
      <c r="D15" s="38"/>
      <c r="E15" s="70">
        <v>5068.26</v>
      </c>
      <c r="F15" s="61">
        <f t="shared" si="10"/>
        <v>0</v>
      </c>
      <c r="G15" s="36">
        <f t="shared" si="2"/>
        <v>0</v>
      </c>
      <c r="H15" s="60">
        <f t="shared" si="3"/>
        <v>0</v>
      </c>
      <c r="I15" s="37">
        <f t="shared" si="4"/>
        <v>0</v>
      </c>
      <c r="J15" s="38"/>
      <c r="K15" s="41"/>
      <c r="L15" s="61">
        <f t="shared" si="11"/>
        <v>0</v>
      </c>
      <c r="M15" s="36">
        <f t="shared" si="5"/>
        <v>0</v>
      </c>
      <c r="N15" s="36">
        <f t="shared" si="6"/>
        <v>0</v>
      </c>
      <c r="O15" s="37">
        <f t="shared" si="7"/>
        <v>0</v>
      </c>
      <c r="P15" s="153">
        <f t="shared" si="0"/>
        <v>0</v>
      </c>
      <c r="Q15" s="175">
        <f t="shared" si="8"/>
        <v>0</v>
      </c>
      <c r="R15" s="154">
        <f t="shared" si="1"/>
        <v>0</v>
      </c>
      <c r="S15" s="155">
        <f t="shared" si="9"/>
        <v>0</v>
      </c>
      <c r="V15" s="96"/>
    </row>
    <row r="16" spans="1:22" s="95" customFormat="1" ht="12" customHeight="1" hidden="1">
      <c r="A16" s="121">
        <f>'Златибор 2018'!A16</f>
        <v>11</v>
      </c>
      <c r="B16" s="93" t="str">
        <f>'Златибор 2018'!B16</f>
        <v>Обележавање спољне границе </v>
      </c>
      <c r="C16" s="94" t="str">
        <f>'Златибор 2018'!C16</f>
        <v>км</v>
      </c>
      <c r="D16" s="38"/>
      <c r="E16" s="70">
        <v>5068.26</v>
      </c>
      <c r="F16" s="61">
        <f t="shared" si="10"/>
        <v>0</v>
      </c>
      <c r="G16" s="36">
        <f t="shared" si="2"/>
        <v>0</v>
      </c>
      <c r="H16" s="60">
        <f t="shared" si="3"/>
        <v>0</v>
      </c>
      <c r="I16" s="37">
        <f t="shared" si="4"/>
        <v>0</v>
      </c>
      <c r="J16" s="38"/>
      <c r="K16" s="41">
        <v>18150</v>
      </c>
      <c r="L16" s="61">
        <f t="shared" si="11"/>
        <v>0</v>
      </c>
      <c r="M16" s="36">
        <f t="shared" si="5"/>
        <v>0</v>
      </c>
      <c r="N16" s="36">
        <f t="shared" si="6"/>
        <v>0</v>
      </c>
      <c r="O16" s="37">
        <f t="shared" si="7"/>
        <v>0</v>
      </c>
      <c r="P16" s="153">
        <f t="shared" si="0"/>
        <v>0</v>
      </c>
      <c r="Q16" s="175">
        <f t="shared" si="8"/>
        <v>0</v>
      </c>
      <c r="R16" s="154">
        <f t="shared" si="1"/>
        <v>0</v>
      </c>
      <c r="S16" s="155">
        <f t="shared" si="9"/>
        <v>0</v>
      </c>
      <c r="T16" s="96"/>
      <c r="V16" s="96"/>
    </row>
    <row r="17" spans="1:22" s="95" customFormat="1" ht="12">
      <c r="A17" s="121">
        <f>'Златибор 2018'!A17</f>
        <v>12</v>
      </c>
      <c r="B17" s="93" t="str">
        <f>'Златибор 2018'!B17</f>
        <v>Обнављање граница</v>
      </c>
      <c r="C17" s="94" t="str">
        <f>'Златибор 2018'!C17</f>
        <v>км</v>
      </c>
      <c r="D17" s="38">
        <v>40</v>
      </c>
      <c r="E17" s="70">
        <v>6050</v>
      </c>
      <c r="F17" s="61">
        <f t="shared" si="10"/>
        <v>242000</v>
      </c>
      <c r="G17" s="36">
        <f t="shared" si="2"/>
        <v>72600</v>
      </c>
      <c r="H17" s="60">
        <f t="shared" si="3"/>
        <v>36300</v>
      </c>
      <c r="I17" s="37">
        <f t="shared" si="4"/>
        <v>133100</v>
      </c>
      <c r="J17" s="38">
        <v>10</v>
      </c>
      <c r="K17" s="41">
        <v>6050</v>
      </c>
      <c r="L17" s="61">
        <f t="shared" si="11"/>
        <v>60500</v>
      </c>
      <c r="M17" s="36">
        <f t="shared" si="5"/>
        <v>18150</v>
      </c>
      <c r="N17" s="36">
        <f t="shared" si="6"/>
        <v>9075</v>
      </c>
      <c r="O17" s="37">
        <f t="shared" si="7"/>
        <v>33275</v>
      </c>
      <c r="P17" s="153">
        <f t="shared" si="0"/>
        <v>90750</v>
      </c>
      <c r="Q17" s="175">
        <f t="shared" si="8"/>
        <v>45375</v>
      </c>
      <c r="R17" s="154">
        <f t="shared" si="1"/>
        <v>166375</v>
      </c>
      <c r="S17" s="155">
        <f t="shared" si="9"/>
        <v>302500</v>
      </c>
      <c r="T17" s="96"/>
      <c r="V17" s="96"/>
    </row>
    <row r="18" spans="1:22" s="95" customFormat="1" ht="12">
      <c r="A18" s="121">
        <f>'Златибор 2018'!A18</f>
        <v>13</v>
      </c>
      <c r="B18" s="93" t="str">
        <f>'Златибор 2018'!B18</f>
        <v>Израда и постављање ознака табли и путоказа  </v>
      </c>
      <c r="C18" s="94" t="str">
        <f>'Златибор 2018'!C18</f>
        <v>ком.</v>
      </c>
      <c r="D18" s="38">
        <v>10</v>
      </c>
      <c r="E18" s="70">
        <v>5000</v>
      </c>
      <c r="F18" s="61">
        <f t="shared" si="10"/>
        <v>50000</v>
      </c>
      <c r="G18" s="36">
        <f t="shared" si="2"/>
        <v>15000</v>
      </c>
      <c r="H18" s="60">
        <f t="shared" si="3"/>
        <v>7500</v>
      </c>
      <c r="I18" s="37">
        <f t="shared" si="4"/>
        <v>27500.000000000004</v>
      </c>
      <c r="J18" s="38">
        <v>7</v>
      </c>
      <c r="K18" s="41">
        <v>24200</v>
      </c>
      <c r="L18" s="61">
        <f t="shared" si="11"/>
        <v>169400</v>
      </c>
      <c r="M18" s="36">
        <f t="shared" si="5"/>
        <v>50820</v>
      </c>
      <c r="N18" s="36">
        <f t="shared" si="6"/>
        <v>25410</v>
      </c>
      <c r="O18" s="37">
        <f t="shared" si="7"/>
        <v>93170.00000000001</v>
      </c>
      <c r="P18" s="153">
        <f t="shared" si="0"/>
        <v>65820</v>
      </c>
      <c r="Q18" s="175">
        <f t="shared" si="8"/>
        <v>32910</v>
      </c>
      <c r="R18" s="154">
        <f t="shared" si="1"/>
        <v>120670.00000000001</v>
      </c>
      <c r="S18" s="155">
        <f t="shared" si="9"/>
        <v>219400</v>
      </c>
      <c r="V18" s="96"/>
    </row>
    <row r="19" spans="1:22" s="95" customFormat="1" ht="12">
      <c r="A19" s="121">
        <f>'Златибор 2018'!A19</f>
        <v>14</v>
      </c>
      <c r="B19" s="93" t="str">
        <f>'Златибор 2018'!B19</f>
        <v>Израда и постављање ознака табли и путоказа - отпад</v>
      </c>
      <c r="C19" s="94" t="str">
        <f>'Златибор 2018'!C19</f>
        <v>ком.</v>
      </c>
      <c r="D19" s="38">
        <v>5</v>
      </c>
      <c r="E19" s="70">
        <v>5000</v>
      </c>
      <c r="F19" s="61">
        <f t="shared" si="10"/>
        <v>25000</v>
      </c>
      <c r="G19" s="36">
        <f t="shared" si="2"/>
        <v>7500</v>
      </c>
      <c r="H19" s="60">
        <f t="shared" si="3"/>
        <v>3750</v>
      </c>
      <c r="I19" s="37">
        <f t="shared" si="4"/>
        <v>13750.000000000002</v>
      </c>
      <c r="J19" s="38"/>
      <c r="K19" s="41"/>
      <c r="L19" s="61">
        <f t="shared" si="11"/>
        <v>0</v>
      </c>
      <c r="M19" s="36">
        <f t="shared" si="5"/>
        <v>0</v>
      </c>
      <c r="N19" s="36">
        <f t="shared" si="6"/>
        <v>0</v>
      </c>
      <c r="O19" s="37">
        <f t="shared" si="7"/>
        <v>0</v>
      </c>
      <c r="P19" s="153">
        <f t="shared" si="0"/>
        <v>7500</v>
      </c>
      <c r="Q19" s="175">
        <f t="shared" si="8"/>
        <v>3750</v>
      </c>
      <c r="R19" s="154">
        <f t="shared" si="1"/>
        <v>13750.000000000002</v>
      </c>
      <c r="S19" s="155">
        <f t="shared" si="9"/>
        <v>25000</v>
      </c>
      <c r="V19" s="96"/>
    </row>
    <row r="20" spans="1:22" s="95" customFormat="1" ht="12">
      <c r="A20" s="121">
        <f>'Златибор 2018'!A20</f>
        <v>15</v>
      </c>
      <c r="B20" s="93" t="str">
        <f>'Златибор 2018'!B20</f>
        <v>Израда и постављање информативних табли  </v>
      </c>
      <c r="C20" s="94" t="str">
        <f>'Златибор 2018'!C20</f>
        <v>ком.</v>
      </c>
      <c r="D20" s="38">
        <v>2</v>
      </c>
      <c r="E20" s="70">
        <v>54000</v>
      </c>
      <c r="F20" s="61">
        <f t="shared" si="10"/>
        <v>108000</v>
      </c>
      <c r="G20" s="36">
        <f t="shared" si="2"/>
        <v>32400</v>
      </c>
      <c r="H20" s="60">
        <f t="shared" si="3"/>
        <v>16200</v>
      </c>
      <c r="I20" s="37">
        <f t="shared" si="4"/>
        <v>59400.00000000001</v>
      </c>
      <c r="J20" s="38"/>
      <c r="K20" s="41">
        <v>121000</v>
      </c>
      <c r="L20" s="61">
        <f t="shared" si="11"/>
        <v>0</v>
      </c>
      <c r="M20" s="36">
        <f t="shared" si="5"/>
        <v>0</v>
      </c>
      <c r="N20" s="36">
        <f t="shared" si="6"/>
        <v>0</v>
      </c>
      <c r="O20" s="37">
        <f t="shared" si="7"/>
        <v>0</v>
      </c>
      <c r="P20" s="153">
        <f t="shared" si="0"/>
        <v>32400</v>
      </c>
      <c r="Q20" s="175">
        <f t="shared" si="8"/>
        <v>16200</v>
      </c>
      <c r="R20" s="154">
        <f t="shared" si="1"/>
        <v>59400.00000000001</v>
      </c>
      <c r="S20" s="155">
        <f t="shared" si="9"/>
        <v>108000</v>
      </c>
      <c r="V20" s="96"/>
    </row>
    <row r="21" spans="1:22" s="95" customFormat="1" ht="12">
      <c r="A21" s="121">
        <f>'Златибор 2018'!A21</f>
        <v>16</v>
      </c>
      <c r="B21" s="93" t="str">
        <f>'Златибор 2018'!B21</f>
        <v>Одржавање постојећих табли</v>
      </c>
      <c r="C21" s="94" t="str">
        <f>'Златибор 2018'!C21</f>
        <v>ком.</v>
      </c>
      <c r="D21" s="38">
        <v>9</v>
      </c>
      <c r="E21" s="70">
        <v>3000</v>
      </c>
      <c r="F21" s="61">
        <f t="shared" si="10"/>
        <v>27000</v>
      </c>
      <c r="G21" s="36">
        <f t="shared" si="2"/>
        <v>8100</v>
      </c>
      <c r="H21" s="60">
        <f t="shared" si="3"/>
        <v>4050</v>
      </c>
      <c r="I21" s="37">
        <f t="shared" si="4"/>
        <v>14850.000000000002</v>
      </c>
      <c r="J21" s="38">
        <v>10</v>
      </c>
      <c r="K21" s="41">
        <v>3025</v>
      </c>
      <c r="L21" s="61">
        <f t="shared" si="11"/>
        <v>30250</v>
      </c>
      <c r="M21" s="36">
        <f t="shared" si="5"/>
        <v>9075</v>
      </c>
      <c r="N21" s="36">
        <f t="shared" si="6"/>
        <v>4537.5</v>
      </c>
      <c r="O21" s="37">
        <f t="shared" si="7"/>
        <v>16637.5</v>
      </c>
      <c r="P21" s="153">
        <f t="shared" si="0"/>
        <v>17175</v>
      </c>
      <c r="Q21" s="175">
        <f t="shared" si="8"/>
        <v>8587.5</v>
      </c>
      <c r="R21" s="154">
        <f t="shared" si="1"/>
        <v>31487.5</v>
      </c>
      <c r="S21" s="155">
        <f t="shared" si="9"/>
        <v>57250</v>
      </c>
      <c r="V21" s="96"/>
    </row>
    <row r="22" spans="1:22" s="85" customFormat="1" ht="12">
      <c r="A22" s="121">
        <f>'Златибор 2018'!A22</f>
        <v>17</v>
      </c>
      <c r="B22" s="93" t="str">
        <f>'Златибор 2018'!B22</f>
        <v>Чување – бруто зараде чувара </v>
      </c>
      <c r="C22" s="94" t="str">
        <f>'Златибор 2018'!C22</f>
        <v>број</v>
      </c>
      <c r="D22" s="38">
        <v>60</v>
      </c>
      <c r="E22" s="70">
        <v>54166.6666</v>
      </c>
      <c r="F22" s="61">
        <f t="shared" si="10"/>
        <v>3249999.996</v>
      </c>
      <c r="G22" s="36">
        <f t="shared" si="2"/>
        <v>974999.9988</v>
      </c>
      <c r="H22" s="60">
        <f t="shared" si="3"/>
        <v>487499.9994</v>
      </c>
      <c r="I22" s="37">
        <f t="shared" si="4"/>
        <v>1787499.9978</v>
      </c>
      <c r="J22" s="38">
        <v>36</v>
      </c>
      <c r="K22" s="41">
        <v>45000</v>
      </c>
      <c r="L22" s="61">
        <f t="shared" si="11"/>
        <v>1620000</v>
      </c>
      <c r="M22" s="36">
        <f t="shared" si="5"/>
        <v>486000</v>
      </c>
      <c r="N22" s="36">
        <f t="shared" si="6"/>
        <v>243000</v>
      </c>
      <c r="O22" s="37">
        <f t="shared" si="7"/>
        <v>891000.0000000001</v>
      </c>
      <c r="P22" s="153">
        <f t="shared" si="0"/>
        <v>1460999.9988</v>
      </c>
      <c r="Q22" s="175">
        <f t="shared" si="8"/>
        <v>730499.9994</v>
      </c>
      <c r="R22" s="154">
        <f t="shared" si="1"/>
        <v>2678499.9978</v>
      </c>
      <c r="S22" s="155">
        <f t="shared" si="9"/>
        <v>4869999.995999999</v>
      </c>
      <c r="V22" s="86"/>
    </row>
    <row r="23" spans="1:22" s="85" customFormat="1" ht="12">
      <c r="A23" s="121">
        <f>'Златибор 2018'!A23</f>
        <v>18</v>
      </c>
      <c r="B23" s="93" t="str">
        <f>'Златибор 2018'!B23</f>
        <v>Чување – бруто зарада руководиоца чуварске службе</v>
      </c>
      <c r="C23" s="94" t="str">
        <f>'Златибор 2018'!C23</f>
        <v>број</v>
      </c>
      <c r="D23" s="38">
        <v>12</v>
      </c>
      <c r="E23" s="70">
        <v>98000</v>
      </c>
      <c r="F23" s="61">
        <f t="shared" si="10"/>
        <v>1176000</v>
      </c>
      <c r="G23" s="36">
        <f t="shared" si="2"/>
        <v>352800</v>
      </c>
      <c r="H23" s="60">
        <f t="shared" si="3"/>
        <v>176400</v>
      </c>
      <c r="I23" s="37">
        <f t="shared" si="4"/>
        <v>646800</v>
      </c>
      <c r="J23" s="38"/>
      <c r="K23" s="41"/>
      <c r="L23" s="61">
        <f t="shared" si="11"/>
        <v>0</v>
      </c>
      <c r="M23" s="36">
        <f t="shared" si="5"/>
        <v>0</v>
      </c>
      <c r="N23" s="36">
        <f t="shared" si="6"/>
        <v>0</v>
      </c>
      <c r="O23" s="37">
        <f t="shared" si="7"/>
        <v>0</v>
      </c>
      <c r="P23" s="153">
        <f t="shared" si="0"/>
        <v>352800</v>
      </c>
      <c r="Q23" s="175">
        <f t="shared" si="8"/>
        <v>176400</v>
      </c>
      <c r="R23" s="154">
        <f t="shared" si="1"/>
        <v>646800</v>
      </c>
      <c r="S23" s="155">
        <f t="shared" si="9"/>
        <v>1176000</v>
      </c>
      <c r="T23" s="86"/>
      <c r="V23" s="86"/>
    </row>
    <row r="24" spans="1:22" s="85" customFormat="1" ht="12" customHeight="1">
      <c r="A24" s="121">
        <f>'Златибор 2018'!A24</f>
        <v>19</v>
      </c>
      <c r="B24" s="93" t="str">
        <f>'Златибор 2018'!B24</f>
        <v>Надзор – бруто зараде стручног особља и њихови трошкови</v>
      </c>
      <c r="C24" s="94" t="str">
        <f>'Златибор 2018'!C24</f>
        <v>број</v>
      </c>
      <c r="D24" s="38">
        <v>12</v>
      </c>
      <c r="E24" s="70">
        <v>98000</v>
      </c>
      <c r="F24" s="61">
        <f t="shared" si="10"/>
        <v>1176000</v>
      </c>
      <c r="G24" s="36">
        <f t="shared" si="2"/>
        <v>352800</v>
      </c>
      <c r="H24" s="60">
        <f t="shared" si="3"/>
        <v>176400</v>
      </c>
      <c r="I24" s="37">
        <f t="shared" si="4"/>
        <v>646800</v>
      </c>
      <c r="J24" s="38">
        <v>4</v>
      </c>
      <c r="K24" s="41">
        <v>98000</v>
      </c>
      <c r="L24" s="61">
        <f t="shared" si="11"/>
        <v>392000</v>
      </c>
      <c r="M24" s="36">
        <f t="shared" si="5"/>
        <v>117600</v>
      </c>
      <c r="N24" s="36">
        <f t="shared" si="6"/>
        <v>58800</v>
      </c>
      <c r="O24" s="37">
        <f t="shared" si="7"/>
        <v>215600.00000000003</v>
      </c>
      <c r="P24" s="153">
        <f t="shared" si="0"/>
        <v>470400</v>
      </c>
      <c r="Q24" s="175">
        <f t="shared" si="8"/>
        <v>235200</v>
      </c>
      <c r="R24" s="154">
        <f t="shared" si="1"/>
        <v>862400</v>
      </c>
      <c r="S24" s="155">
        <f t="shared" si="9"/>
        <v>1568000</v>
      </c>
      <c r="V24" s="86"/>
    </row>
    <row r="25" spans="1:22" s="85" customFormat="1" ht="12" customHeight="1">
      <c r="A25" s="121">
        <f>'Златибор 2018'!A25</f>
        <v>20</v>
      </c>
      <c r="B25" s="93" t="str">
        <f>'Златибор 2018'!B25</f>
        <v>Бруто зараде осталог особља </v>
      </c>
      <c r="C25" s="94" t="str">
        <f>'Златибор 2018'!C25</f>
        <v>број</v>
      </c>
      <c r="D25" s="38">
        <v>12</v>
      </c>
      <c r="E25" s="70">
        <v>350000</v>
      </c>
      <c r="F25" s="41">
        <f t="shared" si="10"/>
        <v>4200000</v>
      </c>
      <c r="G25" s="36"/>
      <c r="H25" s="60"/>
      <c r="I25" s="37">
        <f>F25*1</f>
        <v>4200000</v>
      </c>
      <c r="J25" s="38"/>
      <c r="K25" s="41"/>
      <c r="L25" s="41"/>
      <c r="M25" s="36"/>
      <c r="N25" s="36"/>
      <c r="O25" s="37"/>
      <c r="P25" s="153">
        <f t="shared" si="0"/>
        <v>0</v>
      </c>
      <c r="Q25" s="175">
        <f t="shared" si="8"/>
        <v>0</v>
      </c>
      <c r="R25" s="154">
        <f t="shared" si="1"/>
        <v>4200000</v>
      </c>
      <c r="S25" s="155">
        <f t="shared" si="9"/>
        <v>4200000</v>
      </c>
      <c r="V25" s="86"/>
    </row>
    <row r="26" spans="1:22" s="85" customFormat="1" ht="12.75" customHeight="1">
      <c r="A26" s="121">
        <f>'Златибор 2018'!A26</f>
        <v>21</v>
      </c>
      <c r="B26" s="93" t="str">
        <f>'Златибор 2018'!B26</f>
        <v>Постављање столова са надстрешницама-"печурке"</v>
      </c>
      <c r="C26" s="94" t="str">
        <f>'Златибор 2018'!C26</f>
        <v>ком.</v>
      </c>
      <c r="D26" s="38">
        <v>2</v>
      </c>
      <c r="E26" s="70">
        <v>112200</v>
      </c>
      <c r="F26" s="61">
        <f t="shared" si="10"/>
        <v>224400</v>
      </c>
      <c r="G26" s="36">
        <f t="shared" si="2"/>
        <v>67320</v>
      </c>
      <c r="H26" s="60">
        <f t="shared" si="3"/>
        <v>33660</v>
      </c>
      <c r="I26" s="37">
        <f t="shared" si="4"/>
        <v>123420.00000000001</v>
      </c>
      <c r="J26" s="38">
        <v>1</v>
      </c>
      <c r="K26" s="41">
        <v>112200</v>
      </c>
      <c r="L26" s="61">
        <f t="shared" si="11"/>
        <v>112200</v>
      </c>
      <c r="M26" s="36">
        <f t="shared" si="5"/>
        <v>33660</v>
      </c>
      <c r="N26" s="36">
        <f t="shared" si="6"/>
        <v>16830</v>
      </c>
      <c r="O26" s="37">
        <f t="shared" si="7"/>
        <v>61710.00000000001</v>
      </c>
      <c r="P26" s="153">
        <f t="shared" si="0"/>
        <v>100980</v>
      </c>
      <c r="Q26" s="175">
        <f t="shared" si="8"/>
        <v>50490</v>
      </c>
      <c r="R26" s="154">
        <f t="shared" si="1"/>
        <v>185130.00000000003</v>
      </c>
      <c r="S26" s="155">
        <f t="shared" si="9"/>
        <v>336600</v>
      </c>
      <c r="V26" s="86"/>
    </row>
    <row r="27" spans="1:22" s="85" customFormat="1" ht="12">
      <c r="A27" s="121">
        <f>'Златибор 2018'!A27</f>
        <v>22</v>
      </c>
      <c r="B27" s="93" t="str">
        <f>'Златибор 2018'!B27</f>
        <v>Гарнитура стола са клупама</v>
      </c>
      <c r="C27" s="94" t="str">
        <f>'Златибор 2018'!C27</f>
        <v>ком.</v>
      </c>
      <c r="D27" s="38">
        <v>3</v>
      </c>
      <c r="E27" s="70">
        <v>17000</v>
      </c>
      <c r="F27" s="61">
        <f t="shared" si="10"/>
        <v>51000</v>
      </c>
      <c r="G27" s="36">
        <f t="shared" si="2"/>
        <v>15300</v>
      </c>
      <c r="H27" s="60">
        <f t="shared" si="3"/>
        <v>7650</v>
      </c>
      <c r="I27" s="37">
        <f t="shared" si="4"/>
        <v>28050.000000000004</v>
      </c>
      <c r="J27" s="38">
        <v>1</v>
      </c>
      <c r="K27" s="41">
        <v>19602</v>
      </c>
      <c r="L27" s="61">
        <f t="shared" si="11"/>
        <v>19602</v>
      </c>
      <c r="M27" s="36">
        <f t="shared" si="5"/>
        <v>5880.599999999999</v>
      </c>
      <c r="N27" s="36">
        <f t="shared" si="6"/>
        <v>2940.2999999999997</v>
      </c>
      <c r="O27" s="37">
        <f t="shared" si="7"/>
        <v>10781.1</v>
      </c>
      <c r="P27" s="153">
        <f t="shared" si="0"/>
        <v>21180.6</v>
      </c>
      <c r="Q27" s="175">
        <f t="shared" si="8"/>
        <v>10590.3</v>
      </c>
      <c r="R27" s="154">
        <f t="shared" si="1"/>
        <v>38831.100000000006</v>
      </c>
      <c r="S27" s="155">
        <f t="shared" si="9"/>
        <v>70602</v>
      </c>
      <c r="T27" s="86"/>
      <c r="V27" s="86"/>
    </row>
    <row r="28" spans="1:22" s="85" customFormat="1" ht="12.75" customHeight="1">
      <c r="A28" s="121">
        <f>'Златибор 2018'!A28</f>
        <v>23</v>
      </c>
      <c r="B28" s="93" t="str">
        <f>'Златибор 2018'!B28</f>
        <v>Израда и постављање корпи за отпатке</v>
      </c>
      <c r="C28" s="94" t="str">
        <f>'Златибор 2018'!C28</f>
        <v>ком.</v>
      </c>
      <c r="D28" s="38">
        <v>3</v>
      </c>
      <c r="E28" s="70">
        <v>9000</v>
      </c>
      <c r="F28" s="61">
        <f t="shared" si="10"/>
        <v>27000</v>
      </c>
      <c r="G28" s="36">
        <f t="shared" si="2"/>
        <v>8100</v>
      </c>
      <c r="H28" s="60">
        <f t="shared" si="3"/>
        <v>4050</v>
      </c>
      <c r="I28" s="37">
        <f t="shared" si="4"/>
        <v>14850.000000000002</v>
      </c>
      <c r="J28" s="38">
        <v>3</v>
      </c>
      <c r="K28" s="41">
        <v>9000</v>
      </c>
      <c r="L28" s="61">
        <f t="shared" si="11"/>
        <v>27000</v>
      </c>
      <c r="M28" s="36">
        <f t="shared" si="5"/>
        <v>8100</v>
      </c>
      <c r="N28" s="36">
        <f t="shared" si="6"/>
        <v>4050</v>
      </c>
      <c r="O28" s="37">
        <f t="shared" si="7"/>
        <v>14850.000000000002</v>
      </c>
      <c r="P28" s="153">
        <f t="shared" si="0"/>
        <v>16200</v>
      </c>
      <c r="Q28" s="175">
        <f t="shared" si="8"/>
        <v>8100</v>
      </c>
      <c r="R28" s="154">
        <f t="shared" si="1"/>
        <v>29700.000000000004</v>
      </c>
      <c r="S28" s="155">
        <f t="shared" si="9"/>
        <v>54000</v>
      </c>
      <c r="V28" s="86"/>
    </row>
    <row r="29" spans="1:22" s="85" customFormat="1" ht="12">
      <c r="A29" s="121">
        <f>'Златибор 2018'!A29</f>
        <v>24</v>
      </c>
      <c r="B29" s="93" t="str">
        <f>'Златибор 2018'!B29</f>
        <v>Израда и постављање ложишта за пикник </v>
      </c>
      <c r="C29" s="94" t="str">
        <f>'Златибор 2018'!C29</f>
        <v>ком.</v>
      </c>
      <c r="D29" s="38">
        <v>3</v>
      </c>
      <c r="E29" s="70">
        <v>12000</v>
      </c>
      <c r="F29" s="61">
        <f t="shared" si="10"/>
        <v>36000</v>
      </c>
      <c r="G29" s="36">
        <f t="shared" si="2"/>
        <v>10800</v>
      </c>
      <c r="H29" s="60">
        <f t="shared" si="3"/>
        <v>5400</v>
      </c>
      <c r="I29" s="37">
        <f t="shared" si="4"/>
        <v>19800</v>
      </c>
      <c r="J29" s="38">
        <v>3</v>
      </c>
      <c r="K29" s="41">
        <v>11800</v>
      </c>
      <c r="L29" s="61">
        <f t="shared" si="11"/>
        <v>35400</v>
      </c>
      <c r="M29" s="36">
        <f t="shared" si="5"/>
        <v>10620</v>
      </c>
      <c r="N29" s="36">
        <f t="shared" si="6"/>
        <v>5310</v>
      </c>
      <c r="O29" s="37">
        <f t="shared" si="7"/>
        <v>19470</v>
      </c>
      <c r="P29" s="153">
        <f t="shared" si="0"/>
        <v>21420</v>
      </c>
      <c r="Q29" s="175">
        <f t="shared" si="8"/>
        <v>10710</v>
      </c>
      <c r="R29" s="154">
        <f t="shared" si="1"/>
        <v>39270</v>
      </c>
      <c r="S29" s="155">
        <f t="shared" si="9"/>
        <v>71400</v>
      </c>
      <c r="V29" s="86"/>
    </row>
    <row r="30" spans="1:22" s="85" customFormat="1" ht="12">
      <c r="A30" s="121">
        <f>'Златибор 2018'!A30</f>
        <v>25</v>
      </c>
      <c r="B30" s="93" t="str">
        <f>'Златибор 2018'!B30</f>
        <v>Уређење пешачких стаза</v>
      </c>
      <c r="C30" s="94" t="str">
        <f>'Златибор 2018'!C30</f>
        <v>км</v>
      </c>
      <c r="D30" s="38"/>
      <c r="E30" s="70">
        <v>44000</v>
      </c>
      <c r="F30" s="61">
        <f t="shared" si="10"/>
        <v>0</v>
      </c>
      <c r="G30" s="36">
        <f t="shared" si="2"/>
        <v>0</v>
      </c>
      <c r="H30" s="60">
        <f t="shared" si="3"/>
        <v>0</v>
      </c>
      <c r="I30" s="37">
        <f t="shared" si="4"/>
        <v>0</v>
      </c>
      <c r="J30" s="38">
        <v>3</v>
      </c>
      <c r="K30" s="41">
        <v>96800</v>
      </c>
      <c r="L30" s="61">
        <f t="shared" si="11"/>
        <v>290400</v>
      </c>
      <c r="M30" s="36">
        <f t="shared" si="5"/>
        <v>87120</v>
      </c>
      <c r="N30" s="36">
        <f t="shared" si="6"/>
        <v>43560</v>
      </c>
      <c r="O30" s="37">
        <f t="shared" si="7"/>
        <v>159720</v>
      </c>
      <c r="P30" s="153">
        <f t="shared" si="0"/>
        <v>87120</v>
      </c>
      <c r="Q30" s="175">
        <f t="shared" si="8"/>
        <v>43560</v>
      </c>
      <c r="R30" s="154">
        <f t="shared" si="1"/>
        <v>159720</v>
      </c>
      <c r="S30" s="155">
        <f t="shared" si="9"/>
        <v>290400</v>
      </c>
      <c r="V30" s="86"/>
    </row>
    <row r="31" spans="1:22" s="85" customFormat="1" ht="12">
      <c r="A31" s="121">
        <f>'Златибор 2018'!A31</f>
        <v>26</v>
      </c>
      <c r="B31" s="93" t="str">
        <f>'Златибор 2018'!B31</f>
        <v>Уређење бициклистичких стаза</v>
      </c>
      <c r="C31" s="94" t="str">
        <f>'Златибор 2018'!C31</f>
        <v>км</v>
      </c>
      <c r="D31" s="38"/>
      <c r="E31" s="70">
        <v>44000</v>
      </c>
      <c r="F31" s="61">
        <f t="shared" si="10"/>
        <v>0</v>
      </c>
      <c r="G31" s="36">
        <f t="shared" si="2"/>
        <v>0</v>
      </c>
      <c r="H31" s="60">
        <f t="shared" si="3"/>
        <v>0</v>
      </c>
      <c r="I31" s="37">
        <f t="shared" si="4"/>
        <v>0</v>
      </c>
      <c r="J31" s="38">
        <v>2</v>
      </c>
      <c r="K31" s="41">
        <v>96800</v>
      </c>
      <c r="L31" s="61">
        <f t="shared" si="11"/>
        <v>193600</v>
      </c>
      <c r="M31" s="36">
        <f t="shared" si="5"/>
        <v>58080</v>
      </c>
      <c r="N31" s="36">
        <f t="shared" si="6"/>
        <v>29040</v>
      </c>
      <c r="O31" s="37">
        <f t="shared" si="7"/>
        <v>106480.00000000001</v>
      </c>
      <c r="P31" s="153">
        <f t="shared" si="0"/>
        <v>58080</v>
      </c>
      <c r="Q31" s="175">
        <f t="shared" si="8"/>
        <v>29040</v>
      </c>
      <c r="R31" s="154">
        <f t="shared" si="1"/>
        <v>106480.00000000001</v>
      </c>
      <c r="S31" s="155">
        <f t="shared" si="9"/>
        <v>193600</v>
      </c>
      <c r="V31" s="86"/>
    </row>
    <row r="32" spans="1:22" s="85" customFormat="1" ht="12">
      <c r="A32" s="121">
        <f>'Златибор 2018'!A32</f>
        <v>27</v>
      </c>
      <c r="B32" s="93" t="str">
        <f>'Златибор 2018'!B32</f>
        <v>Уређење и одржавање путева на подручју ПП</v>
      </c>
      <c r="C32" s="94" t="str">
        <f>'Златибор 2018'!C32</f>
        <v>км</v>
      </c>
      <c r="D32" s="38">
        <v>3</v>
      </c>
      <c r="E32" s="70">
        <v>1000000</v>
      </c>
      <c r="F32" s="61">
        <f t="shared" si="10"/>
        <v>3000000</v>
      </c>
      <c r="G32" s="36">
        <f t="shared" si="2"/>
        <v>900000</v>
      </c>
      <c r="H32" s="60">
        <f t="shared" si="3"/>
        <v>450000</v>
      </c>
      <c r="I32" s="37">
        <f t="shared" si="4"/>
        <v>1650000.0000000002</v>
      </c>
      <c r="J32" s="38">
        <v>3</v>
      </c>
      <c r="K32" s="41">
        <v>145200</v>
      </c>
      <c r="L32" s="61">
        <f t="shared" si="11"/>
        <v>435600</v>
      </c>
      <c r="M32" s="36">
        <f t="shared" si="5"/>
        <v>130680</v>
      </c>
      <c r="N32" s="36">
        <f t="shared" si="6"/>
        <v>65340</v>
      </c>
      <c r="O32" s="37">
        <f t="shared" si="7"/>
        <v>239580.00000000003</v>
      </c>
      <c r="P32" s="153">
        <f t="shared" si="0"/>
        <v>1030680</v>
      </c>
      <c r="Q32" s="175">
        <f t="shared" si="8"/>
        <v>515340</v>
      </c>
      <c r="R32" s="154">
        <f t="shared" si="1"/>
        <v>1889580.0000000002</v>
      </c>
      <c r="S32" s="155">
        <f t="shared" si="9"/>
        <v>3435600</v>
      </c>
      <c r="V32" s="86"/>
    </row>
    <row r="33" spans="1:22" s="85" customFormat="1" ht="12">
      <c r="A33" s="121">
        <f>'Златибор 2018'!A33</f>
        <v>28</v>
      </c>
      <c r="B33" s="93" t="str">
        <f>'Златибор 2018'!B33</f>
        <v>Одржавање чистоће  </v>
      </c>
      <c r="C33" s="94" t="str">
        <f>'Златибор 2018'!C33</f>
        <v>дан</v>
      </c>
      <c r="D33" s="38">
        <v>56</v>
      </c>
      <c r="E33" s="70">
        <v>2200</v>
      </c>
      <c r="F33" s="61">
        <f t="shared" si="10"/>
        <v>123200</v>
      </c>
      <c r="G33" s="36">
        <f t="shared" si="2"/>
        <v>36960</v>
      </c>
      <c r="H33" s="60">
        <f t="shared" si="3"/>
        <v>18480</v>
      </c>
      <c r="I33" s="37">
        <f t="shared" si="4"/>
        <v>67760</v>
      </c>
      <c r="J33" s="38">
        <v>30</v>
      </c>
      <c r="K33" s="41">
        <v>1100</v>
      </c>
      <c r="L33" s="61">
        <f t="shared" si="11"/>
        <v>33000</v>
      </c>
      <c r="M33" s="36">
        <f t="shared" si="5"/>
        <v>9900</v>
      </c>
      <c r="N33" s="36">
        <f t="shared" si="6"/>
        <v>4950</v>
      </c>
      <c r="O33" s="37">
        <f t="shared" si="7"/>
        <v>18150</v>
      </c>
      <c r="P33" s="153">
        <f t="shared" si="0"/>
        <v>46860</v>
      </c>
      <c r="Q33" s="175">
        <f t="shared" si="8"/>
        <v>23430</v>
      </c>
      <c r="R33" s="154">
        <f t="shared" si="1"/>
        <v>85910</v>
      </c>
      <c r="S33" s="155">
        <f t="shared" si="9"/>
        <v>156200</v>
      </c>
      <c r="V33" s="86"/>
    </row>
    <row r="34" spans="1:22" s="85" customFormat="1" ht="12">
      <c r="A34" s="121">
        <f>'Златибор 2018'!A34</f>
        <v>29</v>
      </c>
      <c r="B34" s="93" t="str">
        <f>'Златибор 2018'!B34</f>
        <v>Кошење траве</v>
      </c>
      <c r="C34" s="94" t="str">
        <f>'Златибор 2018'!C34</f>
        <v>ха</v>
      </c>
      <c r="D34" s="38"/>
      <c r="E34" s="70"/>
      <c r="F34" s="61">
        <f t="shared" si="10"/>
        <v>0</v>
      </c>
      <c r="G34" s="36">
        <f t="shared" si="2"/>
        <v>0</v>
      </c>
      <c r="H34" s="60">
        <f t="shared" si="3"/>
        <v>0</v>
      </c>
      <c r="I34" s="37">
        <f t="shared" si="4"/>
        <v>0</v>
      </c>
      <c r="J34" s="38">
        <v>10</v>
      </c>
      <c r="K34" s="41">
        <v>9075</v>
      </c>
      <c r="L34" s="61">
        <f t="shared" si="11"/>
        <v>90750</v>
      </c>
      <c r="M34" s="36">
        <f t="shared" si="5"/>
        <v>27225</v>
      </c>
      <c r="N34" s="36">
        <f t="shared" si="6"/>
        <v>13612.5</v>
      </c>
      <c r="O34" s="37">
        <f t="shared" si="7"/>
        <v>49912.50000000001</v>
      </c>
      <c r="P34" s="153">
        <f t="shared" si="0"/>
        <v>27225</v>
      </c>
      <c r="Q34" s="175">
        <f t="shared" si="8"/>
        <v>13612.5</v>
      </c>
      <c r="R34" s="154">
        <f t="shared" si="1"/>
        <v>49912.50000000001</v>
      </c>
      <c r="S34" s="155">
        <f t="shared" si="9"/>
        <v>90750</v>
      </c>
      <c r="V34" s="86"/>
    </row>
    <row r="35" spans="1:22" s="85" customFormat="1" ht="12" customHeight="1" hidden="1">
      <c r="A35" s="121">
        <f>'Златибор 2018'!A35</f>
        <v>30</v>
      </c>
      <c r="B35" s="93" t="str">
        <f>'Златибор 2018'!B35</f>
        <v>Гајење и заштита шума</v>
      </c>
      <c r="C35" s="94" t="str">
        <f>'Златибор 2018'!C35</f>
        <v>ха</v>
      </c>
      <c r="D35" s="38"/>
      <c r="E35" s="70">
        <v>2400</v>
      </c>
      <c r="F35" s="61">
        <f t="shared" si="10"/>
        <v>0</v>
      </c>
      <c r="G35" s="36">
        <f t="shared" si="2"/>
        <v>0</v>
      </c>
      <c r="H35" s="60">
        <f t="shared" si="3"/>
        <v>0</v>
      </c>
      <c r="I35" s="37">
        <f t="shared" si="4"/>
        <v>0</v>
      </c>
      <c r="J35" s="38"/>
      <c r="K35" s="41"/>
      <c r="L35" s="61">
        <f t="shared" si="11"/>
        <v>0</v>
      </c>
      <c r="M35" s="36">
        <f t="shared" si="5"/>
        <v>0</v>
      </c>
      <c r="N35" s="36">
        <f t="shared" si="6"/>
        <v>0</v>
      </c>
      <c r="O35" s="37">
        <f t="shared" si="7"/>
        <v>0</v>
      </c>
      <c r="P35" s="153">
        <f t="shared" si="0"/>
        <v>0</v>
      </c>
      <c r="Q35" s="175">
        <f t="shared" si="8"/>
        <v>0</v>
      </c>
      <c r="R35" s="154">
        <f t="shared" si="1"/>
        <v>0</v>
      </c>
      <c r="S35" s="155">
        <f t="shared" si="9"/>
        <v>0</v>
      </c>
      <c r="V35" s="86"/>
    </row>
    <row r="36" spans="1:22" s="85" customFormat="1" ht="12" customHeight="1">
      <c r="A36" s="121">
        <f>'Златибор 2018'!A36</f>
        <v>31</v>
      </c>
      <c r="B36" s="93" t="str">
        <f>'Златибор 2018'!B36</f>
        <v>Оглашање, маркенинг, припрема за штампу и сл.</v>
      </c>
      <c r="C36" s="94" t="str">
        <f>'Златибор 2018'!C36</f>
        <v>ком.</v>
      </c>
      <c r="D36" s="38">
        <v>1</v>
      </c>
      <c r="E36" s="70">
        <v>100000</v>
      </c>
      <c r="F36" s="61">
        <f t="shared" si="10"/>
        <v>100000</v>
      </c>
      <c r="G36" s="36">
        <f t="shared" si="2"/>
        <v>30000</v>
      </c>
      <c r="H36" s="60">
        <f t="shared" si="3"/>
        <v>15000</v>
      </c>
      <c r="I36" s="37">
        <f t="shared" si="4"/>
        <v>55000.00000000001</v>
      </c>
      <c r="J36" s="38"/>
      <c r="K36" s="41"/>
      <c r="L36" s="61">
        <f t="shared" si="11"/>
        <v>0</v>
      </c>
      <c r="M36" s="36">
        <f t="shared" si="5"/>
        <v>0</v>
      </c>
      <c r="N36" s="36">
        <f t="shared" si="6"/>
        <v>0</v>
      </c>
      <c r="O36" s="37">
        <f t="shared" si="7"/>
        <v>0</v>
      </c>
      <c r="P36" s="153">
        <f t="shared" si="0"/>
        <v>30000</v>
      </c>
      <c r="Q36" s="175">
        <f t="shared" si="8"/>
        <v>15000</v>
      </c>
      <c r="R36" s="154">
        <f t="shared" si="1"/>
        <v>55000.00000000001</v>
      </c>
      <c r="S36" s="155">
        <f t="shared" si="9"/>
        <v>100000</v>
      </c>
      <c r="V36" s="86"/>
    </row>
    <row r="37" spans="1:22" s="95" customFormat="1" ht="12">
      <c r="A37" s="121">
        <f>'Златибор 2018'!A37</f>
        <v>32</v>
      </c>
      <c r="B37" s="93" t="str">
        <f>'Златибор 2018'!B37</f>
        <v>Израда и штампање флајера </v>
      </c>
      <c r="C37" s="94" t="str">
        <f>'Златибор 2018'!C37</f>
        <v>ком.</v>
      </c>
      <c r="D37" s="38">
        <v>600</v>
      </c>
      <c r="E37" s="70">
        <v>11.916659</v>
      </c>
      <c r="F37" s="61">
        <f t="shared" si="10"/>
        <v>7149.9954</v>
      </c>
      <c r="G37" s="36">
        <f t="shared" si="2"/>
        <v>2144.99862</v>
      </c>
      <c r="H37" s="60">
        <f t="shared" si="3"/>
        <v>1072.49931</v>
      </c>
      <c r="I37" s="37">
        <f t="shared" si="4"/>
        <v>3932.4974700000002</v>
      </c>
      <c r="J37" s="38"/>
      <c r="K37" s="41">
        <v>18.15</v>
      </c>
      <c r="L37" s="61">
        <f t="shared" si="11"/>
        <v>0</v>
      </c>
      <c r="M37" s="36">
        <f t="shared" si="5"/>
        <v>0</v>
      </c>
      <c r="N37" s="36">
        <f t="shared" si="6"/>
        <v>0</v>
      </c>
      <c r="O37" s="37">
        <f t="shared" si="7"/>
        <v>0</v>
      </c>
      <c r="P37" s="153">
        <f t="shared" si="0"/>
        <v>2144.99862</v>
      </c>
      <c r="Q37" s="175">
        <f t="shared" si="8"/>
        <v>1072.49931</v>
      </c>
      <c r="R37" s="154">
        <f t="shared" si="1"/>
        <v>3932.4974700000002</v>
      </c>
      <c r="S37" s="155">
        <f t="shared" si="9"/>
        <v>7149.9954</v>
      </c>
      <c r="V37" s="96"/>
    </row>
    <row r="38" spans="1:22" s="85" customFormat="1" ht="12" customHeight="1" hidden="1">
      <c r="A38" s="121">
        <f>'Златибор 2018'!A38</f>
        <v>33</v>
      </c>
      <c r="B38" s="93" t="str">
        <f>'Златибор 2018'!B38</f>
        <v>Израда и штампање публикација</v>
      </c>
      <c r="C38" s="94" t="str">
        <f>'Златибор 2018'!C38</f>
        <v>ком.</v>
      </c>
      <c r="D38" s="38"/>
      <c r="E38" s="70">
        <v>240</v>
      </c>
      <c r="F38" s="61">
        <f t="shared" si="10"/>
        <v>0</v>
      </c>
      <c r="G38" s="36">
        <f t="shared" si="2"/>
        <v>0</v>
      </c>
      <c r="H38" s="60">
        <f t="shared" si="3"/>
        <v>0</v>
      </c>
      <c r="I38" s="37">
        <f t="shared" si="4"/>
        <v>0</v>
      </c>
      <c r="J38" s="38"/>
      <c r="K38" s="41"/>
      <c r="L38" s="61">
        <f t="shared" si="11"/>
        <v>0</v>
      </c>
      <c r="M38" s="36">
        <f t="shared" si="5"/>
        <v>0</v>
      </c>
      <c r="N38" s="36">
        <f t="shared" si="6"/>
        <v>0</v>
      </c>
      <c r="O38" s="37">
        <f t="shared" si="7"/>
        <v>0</v>
      </c>
      <c r="P38" s="153">
        <f t="shared" si="0"/>
        <v>0</v>
      </c>
      <c r="Q38" s="175">
        <f t="shared" si="8"/>
        <v>0</v>
      </c>
      <c r="R38" s="154">
        <f t="shared" si="1"/>
        <v>0</v>
      </c>
      <c r="S38" s="155">
        <f t="shared" si="9"/>
        <v>0</v>
      </c>
      <c r="V38" s="86"/>
    </row>
    <row r="39" spans="1:22" s="85" customFormat="1" ht="12" customHeight="1" hidden="1">
      <c r="A39" s="121">
        <f>'Златибор 2018'!A39</f>
        <v>34</v>
      </c>
      <c r="B39" s="93" t="str">
        <f>'Златибор 2018'!B39</f>
        <v>Визит карте</v>
      </c>
      <c r="C39" s="94" t="str">
        <f>'Златибор 2018'!C39</f>
        <v>ком.</v>
      </c>
      <c r="D39" s="38"/>
      <c r="E39" s="70">
        <v>2.2</v>
      </c>
      <c r="F39" s="61">
        <f t="shared" si="10"/>
        <v>0</v>
      </c>
      <c r="G39" s="36">
        <f t="shared" si="2"/>
        <v>0</v>
      </c>
      <c r="H39" s="60">
        <f t="shared" si="3"/>
        <v>0</v>
      </c>
      <c r="I39" s="37">
        <f t="shared" si="4"/>
        <v>0</v>
      </c>
      <c r="J39" s="38"/>
      <c r="K39" s="41"/>
      <c r="L39" s="61">
        <f t="shared" si="11"/>
        <v>0</v>
      </c>
      <c r="M39" s="36">
        <f t="shared" si="5"/>
        <v>0</v>
      </c>
      <c r="N39" s="36">
        <f t="shared" si="6"/>
        <v>0</v>
      </c>
      <c r="O39" s="37">
        <f t="shared" si="7"/>
        <v>0</v>
      </c>
      <c r="P39" s="153">
        <f t="shared" si="0"/>
        <v>0</v>
      </c>
      <c r="Q39" s="175">
        <f t="shared" si="8"/>
        <v>0</v>
      </c>
      <c r="R39" s="154">
        <f t="shared" si="1"/>
        <v>0</v>
      </c>
      <c r="S39" s="155">
        <f t="shared" si="9"/>
        <v>0</v>
      </c>
      <c r="V39" s="86"/>
    </row>
    <row r="40" spans="1:22" s="85" customFormat="1" ht="12" customHeight="1" hidden="1">
      <c r="A40" s="121">
        <f>'Златибор 2018'!A40</f>
        <v>35</v>
      </c>
      <c r="B40" s="93" t="str">
        <f>'Златибор 2018'!B40</f>
        <v>Израда WEB SITE</v>
      </c>
      <c r="C40" s="94" t="str">
        <f>'Златибор 2018'!C40</f>
        <v>ком.</v>
      </c>
      <c r="D40" s="38"/>
      <c r="E40" s="70">
        <v>100000</v>
      </c>
      <c r="F40" s="61">
        <f t="shared" si="10"/>
        <v>0</v>
      </c>
      <c r="G40" s="36">
        <f t="shared" si="2"/>
        <v>0</v>
      </c>
      <c r="H40" s="60">
        <f t="shared" si="3"/>
        <v>0</v>
      </c>
      <c r="I40" s="37">
        <f t="shared" si="4"/>
        <v>0</v>
      </c>
      <c r="J40" s="38"/>
      <c r="K40" s="41"/>
      <c r="L40" s="61">
        <f t="shared" si="11"/>
        <v>0</v>
      </c>
      <c r="M40" s="36">
        <f t="shared" si="5"/>
        <v>0</v>
      </c>
      <c r="N40" s="36">
        <f t="shared" si="6"/>
        <v>0</v>
      </c>
      <c r="O40" s="37">
        <f t="shared" si="7"/>
        <v>0</v>
      </c>
      <c r="P40" s="153">
        <f t="shared" si="0"/>
        <v>0</v>
      </c>
      <c r="Q40" s="175">
        <f t="shared" si="8"/>
        <v>0</v>
      </c>
      <c r="R40" s="154">
        <f t="shared" si="1"/>
        <v>0</v>
      </c>
      <c r="S40" s="155">
        <f t="shared" si="9"/>
        <v>0</v>
      </c>
      <c r="V40" s="86"/>
    </row>
    <row r="41" spans="1:22" s="85" customFormat="1" ht="14.25" customHeight="1">
      <c r="A41" s="121">
        <f>'Златибор 2018'!A41</f>
        <v>36</v>
      </c>
      <c r="B41" s="93" t="str">
        <f>'Златибор 2018'!B41</f>
        <v>Материјали трошкови - гориво, мазиво, одржавање возила (чуварска и стучна служ.)</v>
      </c>
      <c r="C41" s="94" t="str">
        <f>'Златибор 2018'!C41</f>
        <v>ком.</v>
      </c>
      <c r="D41" s="38">
        <v>1</v>
      </c>
      <c r="E41" s="70">
        <v>1320000</v>
      </c>
      <c r="F41" s="61">
        <f t="shared" si="10"/>
        <v>1320000</v>
      </c>
      <c r="G41" s="36">
        <f t="shared" si="2"/>
        <v>396000</v>
      </c>
      <c r="H41" s="60">
        <f t="shared" si="3"/>
        <v>198000</v>
      </c>
      <c r="I41" s="37">
        <f t="shared" si="4"/>
        <v>726000.0000000001</v>
      </c>
      <c r="J41" s="38">
        <v>1</v>
      </c>
      <c r="K41" s="41">
        <v>150000</v>
      </c>
      <c r="L41" s="61">
        <f t="shared" si="11"/>
        <v>150000</v>
      </c>
      <c r="M41" s="36">
        <f t="shared" si="5"/>
        <v>45000</v>
      </c>
      <c r="N41" s="36">
        <f t="shared" si="6"/>
        <v>22500</v>
      </c>
      <c r="O41" s="37">
        <f t="shared" si="7"/>
        <v>82500</v>
      </c>
      <c r="P41" s="153">
        <f t="shared" si="0"/>
        <v>441000</v>
      </c>
      <c r="Q41" s="175">
        <f t="shared" si="8"/>
        <v>220500</v>
      </c>
      <c r="R41" s="154">
        <f t="shared" si="1"/>
        <v>808500.0000000001</v>
      </c>
      <c r="S41" s="155">
        <f t="shared" si="9"/>
        <v>1470000</v>
      </c>
      <c r="V41" s="86"/>
    </row>
    <row r="42" spans="1:22" s="85" customFormat="1" ht="12">
      <c r="A42" s="121">
        <f>'Златибор 2018'!A42</f>
        <v>37</v>
      </c>
      <c r="B42" s="93" t="str">
        <f>'Златибор 2018'!B42</f>
        <v>Униформе чувара и руководиоца чуварске службе ЗП  </v>
      </c>
      <c r="C42" s="94" t="str">
        <f>'Златибор 2018'!C42</f>
        <v>ком.</v>
      </c>
      <c r="D42" s="38">
        <v>6</v>
      </c>
      <c r="E42" s="70">
        <v>60802.5</v>
      </c>
      <c r="F42" s="61">
        <f t="shared" si="10"/>
        <v>364815</v>
      </c>
      <c r="G42" s="36">
        <f t="shared" si="2"/>
        <v>109444.5</v>
      </c>
      <c r="H42" s="60">
        <f t="shared" si="3"/>
        <v>54722.25</v>
      </c>
      <c r="I42" s="37">
        <f t="shared" si="4"/>
        <v>200648.25000000003</v>
      </c>
      <c r="J42" s="38"/>
      <c r="K42" s="41">
        <v>72600</v>
      </c>
      <c r="L42" s="61">
        <f t="shared" si="11"/>
        <v>0</v>
      </c>
      <c r="M42" s="36">
        <f t="shared" si="5"/>
        <v>0</v>
      </c>
      <c r="N42" s="36">
        <f t="shared" si="6"/>
        <v>0</v>
      </c>
      <c r="O42" s="37">
        <f t="shared" si="7"/>
        <v>0</v>
      </c>
      <c r="P42" s="153">
        <f t="shared" si="0"/>
        <v>109444.5</v>
      </c>
      <c r="Q42" s="175">
        <f t="shared" si="8"/>
        <v>54722.25</v>
      </c>
      <c r="R42" s="154">
        <f t="shared" si="1"/>
        <v>200648.25000000003</v>
      </c>
      <c r="S42" s="155">
        <f t="shared" si="9"/>
        <v>364815</v>
      </c>
      <c r="V42" s="86"/>
    </row>
    <row r="43" spans="1:22" s="85" customFormat="1" ht="12">
      <c r="A43" s="121">
        <f>'Златибор 2018'!A43</f>
        <v>38</v>
      </c>
      <c r="B43" s="93" t="str">
        <f>'Златибор 2018'!B43</f>
        <v>Легитимације чувара ЗП</v>
      </c>
      <c r="C43" s="94" t="str">
        <f>'Златибор 2018'!C43</f>
        <v>ком.</v>
      </c>
      <c r="D43" s="38">
        <v>6</v>
      </c>
      <c r="E43" s="70">
        <v>600.9</v>
      </c>
      <c r="F43" s="61">
        <f t="shared" si="10"/>
        <v>3605.3999999999996</v>
      </c>
      <c r="G43" s="36">
        <f t="shared" si="2"/>
        <v>1081.62</v>
      </c>
      <c r="H43" s="60">
        <f t="shared" si="3"/>
        <v>540.81</v>
      </c>
      <c r="I43" s="37">
        <f t="shared" si="4"/>
        <v>1982.97</v>
      </c>
      <c r="J43" s="38"/>
      <c r="K43" s="41">
        <v>605</v>
      </c>
      <c r="L43" s="61">
        <f t="shared" si="11"/>
        <v>0</v>
      </c>
      <c r="M43" s="36">
        <f t="shared" si="5"/>
        <v>0</v>
      </c>
      <c r="N43" s="36">
        <f t="shared" si="6"/>
        <v>0</v>
      </c>
      <c r="O43" s="37">
        <f t="shared" si="7"/>
        <v>0</v>
      </c>
      <c r="P43" s="153">
        <f t="shared" si="0"/>
        <v>1081.62</v>
      </c>
      <c r="Q43" s="175">
        <f t="shared" si="8"/>
        <v>540.81</v>
      </c>
      <c r="R43" s="154">
        <f t="shared" si="1"/>
        <v>1982.97</v>
      </c>
      <c r="S43" s="155">
        <f t="shared" si="9"/>
        <v>3605.3999999999996</v>
      </c>
      <c r="V43" s="86"/>
    </row>
    <row r="44" spans="1:22" s="85" customFormat="1" ht="12" customHeight="1" hidden="1">
      <c r="A44" s="121">
        <f>'Златибор 2018'!A44</f>
        <v>39</v>
      </c>
      <c r="B44" s="93" t="str">
        <f>'Златибор 2018'!B44</f>
        <v>Набавка теренског и путничког возила</v>
      </c>
      <c r="C44" s="94" t="str">
        <f>'Златибор 2018'!C44</f>
        <v>ком.</v>
      </c>
      <c r="D44" s="38"/>
      <c r="E44" s="44">
        <v>2100000</v>
      </c>
      <c r="F44" s="61">
        <f t="shared" si="10"/>
        <v>0</v>
      </c>
      <c r="G44" s="36">
        <f t="shared" si="2"/>
        <v>0</v>
      </c>
      <c r="H44" s="60">
        <f t="shared" si="3"/>
        <v>0</v>
      </c>
      <c r="I44" s="37">
        <f t="shared" si="4"/>
        <v>0</v>
      </c>
      <c r="J44" s="38"/>
      <c r="K44" s="41">
        <v>1210000</v>
      </c>
      <c r="L44" s="61">
        <f t="shared" si="11"/>
        <v>0</v>
      </c>
      <c r="M44" s="36">
        <f t="shared" si="5"/>
        <v>0</v>
      </c>
      <c r="N44" s="36">
        <f t="shared" si="6"/>
        <v>0</v>
      </c>
      <c r="O44" s="37">
        <f t="shared" si="7"/>
        <v>0</v>
      </c>
      <c r="P44" s="153">
        <f t="shared" si="0"/>
        <v>0</v>
      </c>
      <c r="Q44" s="175">
        <f t="shared" si="8"/>
        <v>0</v>
      </c>
      <c r="R44" s="154">
        <f t="shared" si="1"/>
        <v>0</v>
      </c>
      <c r="S44" s="155">
        <f t="shared" si="9"/>
        <v>0</v>
      </c>
      <c r="V44" s="86"/>
    </row>
    <row r="45" spans="1:22" s="85" customFormat="1" ht="12">
      <c r="A45" s="121">
        <f>'Златибор 2018'!A45</f>
        <v>40</v>
      </c>
      <c r="B45" s="93" t="str">
        <f>'Златибор 2018'!B45</f>
        <v>Противпожарна заштита</v>
      </c>
      <c r="C45" s="94" t="str">
        <f>'Златибор 2018'!C45</f>
        <v>ком.</v>
      </c>
      <c r="D45" s="46">
        <v>1</v>
      </c>
      <c r="E45" s="70">
        <v>60000</v>
      </c>
      <c r="F45" s="61">
        <f t="shared" si="10"/>
        <v>60000</v>
      </c>
      <c r="G45" s="36">
        <f t="shared" si="2"/>
        <v>18000</v>
      </c>
      <c r="H45" s="60">
        <f t="shared" si="3"/>
        <v>9000</v>
      </c>
      <c r="I45" s="37">
        <f t="shared" si="4"/>
        <v>33000</v>
      </c>
      <c r="J45" s="38"/>
      <c r="K45" s="41">
        <v>60000</v>
      </c>
      <c r="L45" s="61">
        <f t="shared" si="11"/>
        <v>0</v>
      </c>
      <c r="M45" s="36">
        <f t="shared" si="5"/>
        <v>0</v>
      </c>
      <c r="N45" s="36">
        <f t="shared" si="6"/>
        <v>0</v>
      </c>
      <c r="O45" s="37">
        <f t="shared" si="7"/>
        <v>0</v>
      </c>
      <c r="P45" s="153">
        <f t="shared" si="0"/>
        <v>18000</v>
      </c>
      <c r="Q45" s="175">
        <f t="shared" si="8"/>
        <v>9000</v>
      </c>
      <c r="R45" s="154">
        <f t="shared" si="1"/>
        <v>33000</v>
      </c>
      <c r="S45" s="155">
        <f t="shared" si="9"/>
        <v>60000</v>
      </c>
      <c r="V45" s="86"/>
    </row>
    <row r="46" spans="1:22" s="85" customFormat="1" ht="12">
      <c r="A46" s="121">
        <f>'Златибор 2018'!A46</f>
        <v>41</v>
      </c>
      <c r="B46" s="93" t="str">
        <f>'Златибор 2018'!B46</f>
        <v>Ознаке за забрану ложења ватре</v>
      </c>
      <c r="C46" s="94" t="str">
        <f>'Златибор 2018'!C46</f>
        <v>ком.</v>
      </c>
      <c r="D46" s="46">
        <v>8</v>
      </c>
      <c r="E46" s="70">
        <v>5000</v>
      </c>
      <c r="F46" s="61">
        <f t="shared" si="10"/>
        <v>40000</v>
      </c>
      <c r="G46" s="36">
        <f t="shared" si="2"/>
        <v>12000</v>
      </c>
      <c r="H46" s="60">
        <f t="shared" si="3"/>
        <v>6000</v>
      </c>
      <c r="I46" s="37">
        <f t="shared" si="4"/>
        <v>22000</v>
      </c>
      <c r="J46" s="38"/>
      <c r="K46" s="41">
        <v>12114.4</v>
      </c>
      <c r="L46" s="61">
        <f t="shared" si="11"/>
        <v>0</v>
      </c>
      <c r="M46" s="36">
        <f t="shared" si="5"/>
        <v>0</v>
      </c>
      <c r="N46" s="36">
        <f t="shared" si="6"/>
        <v>0</v>
      </c>
      <c r="O46" s="37">
        <f t="shared" si="7"/>
        <v>0</v>
      </c>
      <c r="P46" s="153">
        <f t="shared" si="0"/>
        <v>12000</v>
      </c>
      <c r="Q46" s="175">
        <f t="shared" si="8"/>
        <v>6000</v>
      </c>
      <c r="R46" s="154">
        <f t="shared" si="1"/>
        <v>22000</v>
      </c>
      <c r="S46" s="155">
        <f t="shared" si="9"/>
        <v>40000</v>
      </c>
      <c r="V46" s="86"/>
    </row>
    <row r="47" spans="1:22" s="85" customFormat="1" ht="12.75" customHeight="1">
      <c r="A47" s="121">
        <f>'Златибор 2018'!A47</f>
        <v>42</v>
      </c>
      <c r="B47" s="93" t="str">
        <f>'Златибор 2018'!B47</f>
        <v>Заснивање и одржавање дигиталне базе података</v>
      </c>
      <c r="C47" s="94" t="str">
        <f>'Златибор 2018'!C47</f>
        <v>ком.</v>
      </c>
      <c r="D47" s="46">
        <v>1</v>
      </c>
      <c r="E47" s="70">
        <v>200000</v>
      </c>
      <c r="F47" s="61">
        <f t="shared" si="10"/>
        <v>200000</v>
      </c>
      <c r="G47" s="36">
        <f t="shared" si="2"/>
        <v>60000</v>
      </c>
      <c r="H47" s="60">
        <f t="shared" si="3"/>
        <v>30000</v>
      </c>
      <c r="I47" s="37">
        <f t="shared" si="4"/>
        <v>110000.00000000001</v>
      </c>
      <c r="J47" s="38"/>
      <c r="K47" s="41">
        <v>150000</v>
      </c>
      <c r="L47" s="61">
        <f t="shared" si="11"/>
        <v>0</v>
      </c>
      <c r="M47" s="36">
        <f t="shared" si="5"/>
        <v>0</v>
      </c>
      <c r="N47" s="36">
        <f t="shared" si="6"/>
        <v>0</v>
      </c>
      <c r="O47" s="37">
        <f t="shared" si="7"/>
        <v>0</v>
      </c>
      <c r="P47" s="153">
        <f t="shared" si="0"/>
        <v>60000</v>
      </c>
      <c r="Q47" s="175">
        <f t="shared" si="8"/>
        <v>30000</v>
      </c>
      <c r="R47" s="154">
        <f t="shared" si="1"/>
        <v>110000.00000000001</v>
      </c>
      <c r="S47" s="155">
        <f t="shared" si="9"/>
        <v>200000</v>
      </c>
      <c r="V47" s="86"/>
    </row>
    <row r="48" spans="1:22" s="85" customFormat="1" ht="12.75" customHeight="1" hidden="1">
      <c r="A48" s="121">
        <f>'Златибор 2018'!A48</f>
        <v>43</v>
      </c>
      <c r="B48" s="93" t="str">
        <f>'Златибор 2018'!B48</f>
        <v>Набавка рачунара</v>
      </c>
      <c r="C48" s="94" t="str">
        <f>'Златибор 2018'!C48</f>
        <v>ком.</v>
      </c>
      <c r="D48" s="46"/>
      <c r="E48" s="70">
        <v>50000</v>
      </c>
      <c r="F48" s="61">
        <f t="shared" si="10"/>
        <v>0</v>
      </c>
      <c r="G48" s="36">
        <f t="shared" si="2"/>
        <v>0</v>
      </c>
      <c r="H48" s="60">
        <f t="shared" si="3"/>
        <v>0</v>
      </c>
      <c r="I48" s="37">
        <f t="shared" si="4"/>
        <v>0</v>
      </c>
      <c r="J48" s="38"/>
      <c r="K48" s="41"/>
      <c r="L48" s="61">
        <f t="shared" si="11"/>
        <v>0</v>
      </c>
      <c r="M48" s="36">
        <f t="shared" si="5"/>
        <v>0</v>
      </c>
      <c r="N48" s="36">
        <f t="shared" si="6"/>
        <v>0</v>
      </c>
      <c r="O48" s="37">
        <f t="shared" si="7"/>
        <v>0</v>
      </c>
      <c r="P48" s="153">
        <f t="shared" si="0"/>
        <v>0</v>
      </c>
      <c r="Q48" s="175">
        <f t="shared" si="8"/>
        <v>0</v>
      </c>
      <c r="R48" s="154">
        <f t="shared" si="1"/>
        <v>0</v>
      </c>
      <c r="S48" s="155">
        <f t="shared" si="9"/>
        <v>0</v>
      </c>
      <c r="V48" s="86"/>
    </row>
    <row r="49" spans="1:22" s="85" customFormat="1" ht="12">
      <c r="A49" s="121">
        <f>'Златибор 2018'!A49</f>
        <v>44</v>
      </c>
      <c r="B49" s="93" t="str">
        <f>'Златибор 2018'!B49</f>
        <v>Израда програма и пројеката</v>
      </c>
      <c r="C49" s="94" t="str">
        <f>'Златибор 2018'!C49</f>
        <v>ком.</v>
      </c>
      <c r="D49" s="46"/>
      <c r="E49" s="70">
        <v>50000</v>
      </c>
      <c r="F49" s="61">
        <f t="shared" si="10"/>
        <v>0</v>
      </c>
      <c r="G49" s="36">
        <f t="shared" si="2"/>
        <v>0</v>
      </c>
      <c r="H49" s="60">
        <f t="shared" si="3"/>
        <v>0</v>
      </c>
      <c r="I49" s="37">
        <f t="shared" si="4"/>
        <v>0</v>
      </c>
      <c r="J49" s="38">
        <v>1</v>
      </c>
      <c r="K49" s="41">
        <v>100000</v>
      </c>
      <c r="L49" s="61">
        <f t="shared" si="11"/>
        <v>100000</v>
      </c>
      <c r="M49" s="36">
        <f t="shared" si="5"/>
        <v>30000</v>
      </c>
      <c r="N49" s="36">
        <f t="shared" si="6"/>
        <v>15000</v>
      </c>
      <c r="O49" s="37">
        <f t="shared" si="7"/>
        <v>55000.00000000001</v>
      </c>
      <c r="P49" s="153">
        <f t="shared" si="0"/>
        <v>30000</v>
      </c>
      <c r="Q49" s="175">
        <f t="shared" si="8"/>
        <v>15000</v>
      </c>
      <c r="R49" s="154">
        <f t="shared" si="1"/>
        <v>55000.00000000001</v>
      </c>
      <c r="S49" s="155">
        <f t="shared" si="9"/>
        <v>100000</v>
      </c>
      <c r="V49" s="86"/>
    </row>
    <row r="50" spans="1:22" s="85" customFormat="1" ht="12.75" customHeight="1">
      <c r="A50" s="121">
        <f>'Златибор 2018'!A50</f>
        <v>45</v>
      </c>
      <c r="B50" s="93" t="str">
        <f>'Златибор 2018'!B50</f>
        <v>Израда стратешких процена утицаја</v>
      </c>
      <c r="C50" s="94" t="str">
        <f>'Златибор 2018'!C50</f>
        <v>ком.</v>
      </c>
      <c r="D50" s="46">
        <v>1</v>
      </c>
      <c r="E50" s="70">
        <v>50000</v>
      </c>
      <c r="F50" s="61">
        <f t="shared" si="10"/>
        <v>50000</v>
      </c>
      <c r="G50" s="36">
        <f t="shared" si="2"/>
        <v>15000</v>
      </c>
      <c r="H50" s="60">
        <f t="shared" si="3"/>
        <v>7500</v>
      </c>
      <c r="I50" s="37">
        <f t="shared" si="4"/>
        <v>27500.000000000004</v>
      </c>
      <c r="J50" s="38">
        <v>1</v>
      </c>
      <c r="K50" s="41">
        <v>50000</v>
      </c>
      <c r="L50" s="61">
        <f t="shared" si="11"/>
        <v>50000</v>
      </c>
      <c r="M50" s="36">
        <f t="shared" si="5"/>
        <v>15000</v>
      </c>
      <c r="N50" s="36">
        <f t="shared" si="6"/>
        <v>7500</v>
      </c>
      <c r="O50" s="37">
        <f t="shared" si="7"/>
        <v>27500.000000000004</v>
      </c>
      <c r="P50" s="153">
        <f t="shared" si="0"/>
        <v>30000</v>
      </c>
      <c r="Q50" s="175">
        <f t="shared" si="8"/>
        <v>15000</v>
      </c>
      <c r="R50" s="154">
        <f t="shared" si="1"/>
        <v>55000.00000000001</v>
      </c>
      <c r="S50" s="155">
        <f t="shared" si="9"/>
        <v>100000</v>
      </c>
      <c r="V50" s="86"/>
    </row>
    <row r="51" spans="1:22" s="85" customFormat="1" ht="12" customHeight="1" hidden="1">
      <c r="A51" s="121">
        <f>'Златибор 2018'!A51</f>
        <v>46</v>
      </c>
      <c r="B51" s="93" t="str">
        <f>'Златибор 2018'!B51</f>
        <v>Израда процена утицаја</v>
      </c>
      <c r="C51" s="94" t="str">
        <f>'Златибор 2018'!C51</f>
        <v>ком.</v>
      </c>
      <c r="D51" s="46"/>
      <c r="E51" s="70">
        <v>50000</v>
      </c>
      <c r="F51" s="61">
        <f t="shared" si="10"/>
        <v>0</v>
      </c>
      <c r="G51" s="36">
        <f t="shared" si="2"/>
        <v>0</v>
      </c>
      <c r="H51" s="60">
        <f t="shared" si="3"/>
        <v>0</v>
      </c>
      <c r="I51" s="37">
        <f t="shared" si="4"/>
        <v>0</v>
      </c>
      <c r="J51" s="38"/>
      <c r="K51" s="41"/>
      <c r="L51" s="61">
        <f t="shared" si="11"/>
        <v>0</v>
      </c>
      <c r="M51" s="36">
        <f t="shared" si="5"/>
        <v>0</v>
      </c>
      <c r="N51" s="36">
        <f t="shared" si="6"/>
        <v>0</v>
      </c>
      <c r="O51" s="37">
        <f t="shared" si="7"/>
        <v>0</v>
      </c>
      <c r="P51" s="153">
        <f t="shared" si="0"/>
        <v>0</v>
      </c>
      <c r="Q51" s="175">
        <f t="shared" si="8"/>
        <v>0</v>
      </c>
      <c r="R51" s="154">
        <f t="shared" si="1"/>
        <v>0</v>
      </c>
      <c r="S51" s="155">
        <f t="shared" si="9"/>
        <v>0</v>
      </c>
      <c r="V51" s="86"/>
    </row>
    <row r="52" spans="1:22" s="85" customFormat="1" ht="12" customHeight="1" hidden="1">
      <c r="A52" s="121">
        <f>'Златибор 2018'!A52</f>
        <v>47</v>
      </c>
      <c r="B52" s="93" t="str">
        <f>'Златибор 2018'!B52</f>
        <v>Реконструкција шумских кућа</v>
      </c>
      <c r="C52" s="94" t="str">
        <f>'Златибор 2018'!C52</f>
        <v>ком.</v>
      </c>
      <c r="D52" s="46"/>
      <c r="E52" s="70">
        <v>400000</v>
      </c>
      <c r="F52" s="61">
        <f t="shared" si="10"/>
        <v>0</v>
      </c>
      <c r="G52" s="36">
        <f t="shared" si="2"/>
        <v>0</v>
      </c>
      <c r="H52" s="60">
        <f t="shared" si="3"/>
        <v>0</v>
      </c>
      <c r="I52" s="37">
        <f t="shared" si="4"/>
        <v>0</v>
      </c>
      <c r="J52" s="38"/>
      <c r="K52" s="41"/>
      <c r="L52" s="61">
        <f t="shared" si="11"/>
        <v>0</v>
      </c>
      <c r="M52" s="36">
        <f t="shared" si="5"/>
        <v>0</v>
      </c>
      <c r="N52" s="36">
        <f t="shared" si="6"/>
        <v>0</v>
      </c>
      <c r="O52" s="37">
        <f t="shared" si="7"/>
        <v>0</v>
      </c>
      <c r="P52" s="153">
        <f t="shared" si="0"/>
        <v>0</v>
      </c>
      <c r="Q52" s="175">
        <f t="shared" si="8"/>
        <v>0</v>
      </c>
      <c r="R52" s="154">
        <f t="shared" si="1"/>
        <v>0</v>
      </c>
      <c r="S52" s="155">
        <f t="shared" si="9"/>
        <v>0</v>
      </c>
      <c r="V52" s="86"/>
    </row>
    <row r="53" spans="1:22" s="85" customFormat="1" ht="12">
      <c r="A53" s="121">
        <f>'Златибор 2018'!A53</f>
        <v>48</v>
      </c>
      <c r="B53" s="93" t="str">
        <f>'Златибор 2018'!B53</f>
        <v>Материјално техничко опремање</v>
      </c>
      <c r="C53" s="94" t="str">
        <f>'Златибор 2018'!C53</f>
        <v>ком.</v>
      </c>
      <c r="D53" s="46"/>
      <c r="E53" s="70"/>
      <c r="F53" s="61">
        <f t="shared" si="10"/>
        <v>0</v>
      </c>
      <c r="G53" s="36">
        <f t="shared" si="2"/>
        <v>0</v>
      </c>
      <c r="H53" s="60">
        <f t="shared" si="3"/>
        <v>0</v>
      </c>
      <c r="I53" s="37">
        <f t="shared" si="4"/>
        <v>0</v>
      </c>
      <c r="J53" s="38">
        <v>1</v>
      </c>
      <c r="K53" s="41">
        <v>150000</v>
      </c>
      <c r="L53" s="61">
        <f t="shared" si="11"/>
        <v>150000</v>
      </c>
      <c r="M53" s="36">
        <f t="shared" si="5"/>
        <v>45000</v>
      </c>
      <c r="N53" s="36">
        <f t="shared" si="6"/>
        <v>22500</v>
      </c>
      <c r="O53" s="37">
        <f t="shared" si="7"/>
        <v>82500</v>
      </c>
      <c r="P53" s="153">
        <f t="shared" si="0"/>
        <v>45000</v>
      </c>
      <c r="Q53" s="175">
        <f t="shared" si="8"/>
        <v>22500</v>
      </c>
      <c r="R53" s="154">
        <f t="shared" si="1"/>
        <v>82500</v>
      </c>
      <c r="S53" s="155">
        <f t="shared" si="9"/>
        <v>150000</v>
      </c>
      <c r="V53" s="86"/>
    </row>
    <row r="54" spans="1:22" s="85" customFormat="1" ht="12" customHeight="1" hidden="1">
      <c r="A54" s="121">
        <f>'Златибор 2018'!A54</f>
        <v>49</v>
      </c>
      <c r="B54" s="93" t="str">
        <f>'Златибор 2018'!B54</f>
        <v>Изградња улазних станица у ЗП</v>
      </c>
      <c r="C54" s="94" t="str">
        <f>'Златибор 2018'!C54</f>
        <v>ком.</v>
      </c>
      <c r="D54" s="46"/>
      <c r="E54" s="70">
        <v>220000</v>
      </c>
      <c r="F54" s="61">
        <f t="shared" si="10"/>
        <v>0</v>
      </c>
      <c r="G54" s="36">
        <f t="shared" si="2"/>
        <v>0</v>
      </c>
      <c r="H54" s="60">
        <f t="shared" si="3"/>
        <v>0</v>
      </c>
      <c r="I54" s="37">
        <f t="shared" si="4"/>
        <v>0</v>
      </c>
      <c r="J54" s="38"/>
      <c r="K54" s="41"/>
      <c r="L54" s="61">
        <f t="shared" si="11"/>
        <v>0</v>
      </c>
      <c r="M54" s="36">
        <f t="shared" si="5"/>
        <v>0</v>
      </c>
      <c r="N54" s="36">
        <f t="shared" si="6"/>
        <v>0</v>
      </c>
      <c r="O54" s="37">
        <f t="shared" si="7"/>
        <v>0</v>
      </c>
      <c r="P54" s="153">
        <f t="shared" si="0"/>
        <v>0</v>
      </c>
      <c r="Q54" s="175">
        <f t="shared" si="8"/>
        <v>0</v>
      </c>
      <c r="R54" s="154">
        <f t="shared" si="1"/>
        <v>0</v>
      </c>
      <c r="S54" s="155">
        <f t="shared" si="9"/>
        <v>0</v>
      </c>
      <c r="V54" s="86"/>
    </row>
    <row r="55" spans="1:22" s="85" customFormat="1" ht="12">
      <c r="A55" s="121">
        <f>'Златибор 2018'!A55</f>
        <v>50</v>
      </c>
      <c r="B55" s="93" t="str">
        <f>'Златибор 2018'!B55</f>
        <v>Mониторинг</v>
      </c>
      <c r="C55" s="94" t="str">
        <f>'Златибор 2018'!C55</f>
        <v>ком.</v>
      </c>
      <c r="D55" s="46">
        <v>1</v>
      </c>
      <c r="E55" s="70">
        <v>700000</v>
      </c>
      <c r="F55" s="61">
        <f t="shared" si="10"/>
        <v>700000</v>
      </c>
      <c r="G55" s="36">
        <f t="shared" si="2"/>
        <v>210000</v>
      </c>
      <c r="H55" s="60">
        <f t="shared" si="3"/>
        <v>105000</v>
      </c>
      <c r="I55" s="37">
        <f t="shared" si="4"/>
        <v>385000.00000000006</v>
      </c>
      <c r="J55" s="38">
        <v>1</v>
      </c>
      <c r="K55" s="41">
        <v>150000</v>
      </c>
      <c r="L55" s="61">
        <f t="shared" si="11"/>
        <v>150000</v>
      </c>
      <c r="M55" s="36">
        <f t="shared" si="5"/>
        <v>45000</v>
      </c>
      <c r="N55" s="36">
        <f t="shared" si="6"/>
        <v>22500</v>
      </c>
      <c r="O55" s="37">
        <f t="shared" si="7"/>
        <v>82500</v>
      </c>
      <c r="P55" s="153">
        <f t="shared" si="0"/>
        <v>255000</v>
      </c>
      <c r="Q55" s="175">
        <f t="shared" si="8"/>
        <v>127500</v>
      </c>
      <c r="R55" s="154">
        <f t="shared" si="1"/>
        <v>467500.00000000006</v>
      </c>
      <c r="S55" s="155">
        <f t="shared" si="9"/>
        <v>850000</v>
      </c>
      <c r="V55" s="86"/>
    </row>
    <row r="56" spans="1:22" s="85" customFormat="1" ht="12" customHeight="1" hidden="1">
      <c r="A56" s="121">
        <f>'Златибор 2018'!A56</f>
        <v>51</v>
      </c>
      <c r="B56" s="93" t="str">
        <f>'Златибор 2018'!B56</f>
        <v>Изградња и опремање визиторског центра</v>
      </c>
      <c r="C56" s="94" t="str">
        <f>'Златибор 2018'!C56</f>
        <v>ком.</v>
      </c>
      <c r="D56" s="123"/>
      <c r="E56" s="10">
        <v>200000000</v>
      </c>
      <c r="F56" s="61">
        <f t="shared" si="10"/>
        <v>0</v>
      </c>
      <c r="G56" s="36">
        <f t="shared" si="2"/>
        <v>0</v>
      </c>
      <c r="H56" s="60">
        <f t="shared" si="3"/>
        <v>0</v>
      </c>
      <c r="I56" s="37">
        <f t="shared" si="4"/>
        <v>0</v>
      </c>
      <c r="J56" s="38"/>
      <c r="K56" s="41"/>
      <c r="L56" s="61">
        <f t="shared" si="11"/>
        <v>0</v>
      </c>
      <c r="M56" s="36">
        <f t="shared" si="5"/>
        <v>0</v>
      </c>
      <c r="N56" s="36">
        <f t="shared" si="6"/>
        <v>0</v>
      </c>
      <c r="O56" s="37">
        <f t="shared" si="7"/>
        <v>0</v>
      </c>
      <c r="P56" s="153">
        <f t="shared" si="0"/>
        <v>0</v>
      </c>
      <c r="Q56" s="175">
        <f t="shared" si="8"/>
        <v>0</v>
      </c>
      <c r="R56" s="154">
        <f t="shared" si="1"/>
        <v>0</v>
      </c>
      <c r="S56" s="155">
        <f t="shared" si="9"/>
        <v>0</v>
      </c>
      <c r="V56" s="86"/>
    </row>
    <row r="57" spans="1:22" s="85" customFormat="1" ht="12" customHeight="1" hidden="1">
      <c r="A57" s="121">
        <f>'Златибор 2018'!A57</f>
        <v>52</v>
      </c>
      <c r="B57" s="93" t="str">
        <f>'Златибор 2018'!B57</f>
        <v>Израда пројектне документације за визиторски центар</v>
      </c>
      <c r="C57" s="94" t="str">
        <f>'Златибор 2018'!C57</f>
        <v>ком.</v>
      </c>
      <c r="D57" s="46"/>
      <c r="E57" s="10">
        <v>12000000</v>
      </c>
      <c r="F57" s="61">
        <f t="shared" si="10"/>
        <v>0</v>
      </c>
      <c r="G57" s="36">
        <f t="shared" si="2"/>
        <v>0</v>
      </c>
      <c r="H57" s="60">
        <f t="shared" si="3"/>
        <v>0</v>
      </c>
      <c r="I57" s="37">
        <f t="shared" si="4"/>
        <v>0</v>
      </c>
      <c r="J57" s="38"/>
      <c r="K57" s="41"/>
      <c r="L57" s="61">
        <f t="shared" si="11"/>
        <v>0</v>
      </c>
      <c r="M57" s="36">
        <f t="shared" si="5"/>
        <v>0</v>
      </c>
      <c r="N57" s="36">
        <f t="shared" si="6"/>
        <v>0</v>
      </c>
      <c r="O57" s="37">
        <f t="shared" si="7"/>
        <v>0</v>
      </c>
      <c r="P57" s="153">
        <f t="shared" si="0"/>
        <v>0</v>
      </c>
      <c r="Q57" s="175">
        <f t="shared" si="8"/>
        <v>0</v>
      </c>
      <c r="R57" s="154">
        <f t="shared" si="1"/>
        <v>0</v>
      </c>
      <c r="S57" s="155">
        <f t="shared" si="9"/>
        <v>0</v>
      </c>
      <c r="V57" s="86"/>
    </row>
    <row r="58" spans="1:22" s="85" customFormat="1" ht="12" customHeight="1" hidden="1">
      <c r="A58" s="121">
        <f>'Златибор 2018'!A58</f>
        <v>53</v>
      </c>
      <c r="B58" s="93" t="str">
        <f>'Златибор 2018'!B58</f>
        <v>Изградња и опремање планинарског дома</v>
      </c>
      <c r="C58" s="94" t="str">
        <f>'Златибор 2018'!C58</f>
        <v>ком.</v>
      </c>
      <c r="D58" s="46"/>
      <c r="E58" s="10">
        <v>40000000</v>
      </c>
      <c r="F58" s="61">
        <f t="shared" si="10"/>
        <v>0</v>
      </c>
      <c r="G58" s="36">
        <f t="shared" si="2"/>
        <v>0</v>
      </c>
      <c r="H58" s="60">
        <f t="shared" si="3"/>
        <v>0</v>
      </c>
      <c r="I58" s="37">
        <f t="shared" si="4"/>
        <v>0</v>
      </c>
      <c r="J58" s="38"/>
      <c r="K58" s="41"/>
      <c r="L58" s="61">
        <f t="shared" si="11"/>
        <v>0</v>
      </c>
      <c r="M58" s="36">
        <f t="shared" si="5"/>
        <v>0</v>
      </c>
      <c r="N58" s="36">
        <f t="shared" si="6"/>
        <v>0</v>
      </c>
      <c r="O58" s="37">
        <f t="shared" si="7"/>
        <v>0</v>
      </c>
      <c r="P58" s="153">
        <f t="shared" si="0"/>
        <v>0</v>
      </c>
      <c r="Q58" s="175">
        <f t="shared" si="8"/>
        <v>0</v>
      </c>
      <c r="R58" s="154">
        <f t="shared" si="1"/>
        <v>0</v>
      </c>
      <c r="S58" s="155">
        <f t="shared" si="9"/>
        <v>0</v>
      </c>
      <c r="V58" s="86"/>
    </row>
    <row r="59" spans="1:22" s="85" customFormat="1" ht="12" customHeight="1" hidden="1">
      <c r="A59" s="121">
        <f>'Златибор 2018'!A59</f>
        <v>54</v>
      </c>
      <c r="B59" s="93" t="str">
        <f>'Златибор 2018'!B59</f>
        <v>Израд пројектне документације за планинарски дом</v>
      </c>
      <c r="C59" s="94" t="str">
        <f>'Златибор 2018'!C59</f>
        <v>ком.</v>
      </c>
      <c r="D59" s="46"/>
      <c r="E59" s="10">
        <v>1500000</v>
      </c>
      <c r="F59" s="61">
        <f t="shared" si="10"/>
        <v>0</v>
      </c>
      <c r="G59" s="36">
        <f t="shared" si="2"/>
        <v>0</v>
      </c>
      <c r="H59" s="60">
        <f t="shared" si="3"/>
        <v>0</v>
      </c>
      <c r="I59" s="37">
        <f t="shared" si="4"/>
        <v>0</v>
      </c>
      <c r="J59" s="38"/>
      <c r="K59" s="41"/>
      <c r="L59" s="61">
        <f t="shared" si="11"/>
        <v>0</v>
      </c>
      <c r="M59" s="36">
        <f t="shared" si="5"/>
        <v>0</v>
      </c>
      <c r="N59" s="36">
        <f t="shared" si="6"/>
        <v>0</v>
      </c>
      <c r="O59" s="37">
        <f t="shared" si="7"/>
        <v>0</v>
      </c>
      <c r="P59" s="153">
        <f t="shared" si="0"/>
        <v>0</v>
      </c>
      <c r="Q59" s="175">
        <f t="shared" si="8"/>
        <v>0</v>
      </c>
      <c r="R59" s="154">
        <f t="shared" si="1"/>
        <v>0</v>
      </c>
      <c r="S59" s="155">
        <f t="shared" si="9"/>
        <v>0</v>
      </c>
      <c r="V59" s="86"/>
    </row>
    <row r="60" spans="1:22" s="85" customFormat="1" ht="12">
      <c r="A60" s="121">
        <f>'Златибор 2018'!A60</f>
        <v>55</v>
      </c>
      <c r="B60" s="93" t="str">
        <f>'Златибор 2018'!B60</f>
        <v>Реконструкција и опремање ловачке куће и едукативног центра</v>
      </c>
      <c r="C60" s="94" t="str">
        <f>'Златибор 2018'!C60</f>
        <v>ком.</v>
      </c>
      <c r="D60" s="46">
        <v>1.79</v>
      </c>
      <c r="E60" s="10">
        <v>20000000</v>
      </c>
      <c r="F60" s="61">
        <f t="shared" si="10"/>
        <v>35800000</v>
      </c>
      <c r="G60" s="36">
        <f t="shared" si="2"/>
        <v>10740000</v>
      </c>
      <c r="H60" s="60">
        <f t="shared" si="3"/>
        <v>5370000</v>
      </c>
      <c r="I60" s="37">
        <f t="shared" si="4"/>
        <v>19690000</v>
      </c>
      <c r="J60" s="38"/>
      <c r="K60" s="41"/>
      <c r="L60" s="61">
        <f t="shared" si="11"/>
        <v>0</v>
      </c>
      <c r="M60" s="36">
        <f t="shared" si="5"/>
        <v>0</v>
      </c>
      <c r="N60" s="36">
        <f t="shared" si="6"/>
        <v>0</v>
      </c>
      <c r="O60" s="37">
        <f t="shared" si="7"/>
        <v>0</v>
      </c>
      <c r="P60" s="153">
        <f t="shared" si="0"/>
        <v>10740000</v>
      </c>
      <c r="Q60" s="175">
        <f t="shared" si="8"/>
        <v>5370000</v>
      </c>
      <c r="R60" s="154">
        <f t="shared" si="1"/>
        <v>19690000</v>
      </c>
      <c r="S60" s="155">
        <f t="shared" si="9"/>
        <v>35800000</v>
      </c>
      <c r="V60" s="86"/>
    </row>
    <row r="61" spans="1:22" s="85" customFormat="1" ht="12" customHeight="1" hidden="1">
      <c r="A61" s="121">
        <f>'Златибор 2018'!A61</f>
        <v>56</v>
      </c>
      <c r="B61" s="93" t="str">
        <f>'Златибор 2018'!B61</f>
        <v>Израда пројектне документације за ловачку кућу и едукативни центар</v>
      </c>
      <c r="C61" s="94" t="str">
        <f>'Златибор 2018'!C61</f>
        <v>ком.</v>
      </c>
      <c r="D61" s="46"/>
      <c r="E61" s="10">
        <v>700000</v>
      </c>
      <c r="F61" s="61">
        <f t="shared" si="10"/>
        <v>0</v>
      </c>
      <c r="G61" s="36">
        <f t="shared" si="2"/>
        <v>0</v>
      </c>
      <c r="H61" s="60">
        <f t="shared" si="3"/>
        <v>0</v>
      </c>
      <c r="I61" s="37">
        <f t="shared" si="4"/>
        <v>0</v>
      </c>
      <c r="J61" s="38"/>
      <c r="K61" s="41"/>
      <c r="L61" s="61">
        <f t="shared" si="11"/>
        <v>0</v>
      </c>
      <c r="M61" s="36">
        <f t="shared" si="5"/>
        <v>0</v>
      </c>
      <c r="N61" s="36">
        <f t="shared" si="6"/>
        <v>0</v>
      </c>
      <c r="O61" s="37">
        <f t="shared" si="7"/>
        <v>0</v>
      </c>
      <c r="P61" s="153">
        <f t="shared" si="0"/>
        <v>0</v>
      </c>
      <c r="Q61" s="175">
        <f t="shared" si="8"/>
        <v>0</v>
      </c>
      <c r="R61" s="154">
        <f t="shared" si="1"/>
        <v>0</v>
      </c>
      <c r="S61" s="155">
        <f t="shared" si="9"/>
        <v>0</v>
      </c>
      <c r="V61" s="86"/>
    </row>
    <row r="62" spans="1:22" s="85" customFormat="1" ht="12" customHeight="1" hidden="1">
      <c r="A62" s="121">
        <f>'Златибор 2018'!A62</f>
        <v>57</v>
      </c>
      <c r="B62" s="93" t="str">
        <f>'Златибор 2018'!B62</f>
        <v>Набавка булдозера</v>
      </c>
      <c r="C62" s="94" t="str">
        <f>'Златибор 2018'!C62</f>
        <v>ком.</v>
      </c>
      <c r="D62" s="46"/>
      <c r="E62" s="10">
        <f>140000*118</f>
        <v>16520000</v>
      </c>
      <c r="F62" s="61">
        <f t="shared" si="10"/>
        <v>0</v>
      </c>
      <c r="G62" s="36">
        <f t="shared" si="2"/>
        <v>0</v>
      </c>
      <c r="H62" s="60">
        <f t="shared" si="3"/>
        <v>0</v>
      </c>
      <c r="I62" s="37">
        <f t="shared" si="4"/>
        <v>0</v>
      </c>
      <c r="J62" s="38"/>
      <c r="K62" s="41"/>
      <c r="L62" s="61">
        <f t="shared" si="11"/>
        <v>0</v>
      </c>
      <c r="M62" s="36">
        <f t="shared" si="5"/>
        <v>0</v>
      </c>
      <c r="N62" s="36">
        <f t="shared" si="6"/>
        <v>0</v>
      </c>
      <c r="O62" s="37">
        <f t="shared" si="7"/>
        <v>0</v>
      </c>
      <c r="P62" s="153">
        <f t="shared" si="0"/>
        <v>0</v>
      </c>
      <c r="Q62" s="175">
        <f t="shared" si="8"/>
        <v>0</v>
      </c>
      <c r="R62" s="154">
        <f t="shared" si="1"/>
        <v>0</v>
      </c>
      <c r="S62" s="155">
        <f t="shared" si="9"/>
        <v>0</v>
      </c>
      <c r="V62" s="86"/>
    </row>
    <row r="63" spans="1:22" s="85" customFormat="1" ht="12" customHeight="1" hidden="1">
      <c r="A63" s="121">
        <f>'Златибор 2018'!A63</f>
        <v>58</v>
      </c>
      <c r="B63" s="93" t="str">
        <f>'Златибор 2018'!B63</f>
        <v>Набавка грејдера</v>
      </c>
      <c r="C63" s="94" t="str">
        <f>'Златибор 2018'!C63</f>
        <v>ком.</v>
      </c>
      <c r="D63" s="46"/>
      <c r="E63" s="10">
        <f>150000*118</f>
        <v>17700000</v>
      </c>
      <c r="F63" s="61">
        <f t="shared" si="10"/>
        <v>0</v>
      </c>
      <c r="G63" s="36">
        <f t="shared" si="2"/>
        <v>0</v>
      </c>
      <c r="H63" s="60">
        <f t="shared" si="3"/>
        <v>0</v>
      </c>
      <c r="I63" s="37">
        <f t="shared" si="4"/>
        <v>0</v>
      </c>
      <c r="J63" s="38"/>
      <c r="K63" s="41"/>
      <c r="L63" s="61">
        <f t="shared" si="11"/>
        <v>0</v>
      </c>
      <c r="M63" s="36">
        <f t="shared" si="5"/>
        <v>0</v>
      </c>
      <c r="N63" s="36">
        <f t="shared" si="6"/>
        <v>0</v>
      </c>
      <c r="O63" s="37">
        <f t="shared" si="7"/>
        <v>0</v>
      </c>
      <c r="P63" s="153">
        <f t="shared" si="0"/>
        <v>0</v>
      </c>
      <c r="Q63" s="175">
        <f t="shared" si="8"/>
        <v>0</v>
      </c>
      <c r="R63" s="154">
        <f t="shared" si="1"/>
        <v>0</v>
      </c>
      <c r="S63" s="155">
        <f t="shared" si="9"/>
        <v>0</v>
      </c>
      <c r="V63" s="86"/>
    </row>
    <row r="64" spans="1:22" s="85" customFormat="1" ht="12" customHeight="1" hidden="1">
      <c r="A64" s="121">
        <f>'Златибор 2018'!A64</f>
        <v>59</v>
      </c>
      <c r="B64" s="93" t="str">
        <f>'Златибор 2018'!B64</f>
        <v>Набавка скипа</v>
      </c>
      <c r="C64" s="94" t="str">
        <f>'Златибор 2018'!C64</f>
        <v>ком.</v>
      </c>
      <c r="D64" s="46"/>
      <c r="E64" s="10">
        <f>84000*118</f>
        <v>9912000</v>
      </c>
      <c r="F64" s="61">
        <f t="shared" si="10"/>
        <v>0</v>
      </c>
      <c r="G64" s="36">
        <f t="shared" si="2"/>
        <v>0</v>
      </c>
      <c r="H64" s="60">
        <f t="shared" si="3"/>
        <v>0</v>
      </c>
      <c r="I64" s="37">
        <f t="shared" si="4"/>
        <v>0</v>
      </c>
      <c r="J64" s="38"/>
      <c r="K64" s="41"/>
      <c r="L64" s="61">
        <f t="shared" si="11"/>
        <v>0</v>
      </c>
      <c r="M64" s="36">
        <f t="shared" si="5"/>
        <v>0</v>
      </c>
      <c r="N64" s="36">
        <f t="shared" si="6"/>
        <v>0</v>
      </c>
      <c r="O64" s="37">
        <f t="shared" si="7"/>
        <v>0</v>
      </c>
      <c r="P64" s="153">
        <f t="shared" si="0"/>
        <v>0</v>
      </c>
      <c r="Q64" s="175">
        <f t="shared" si="8"/>
        <v>0</v>
      </c>
      <c r="R64" s="154">
        <f t="shared" si="1"/>
        <v>0</v>
      </c>
      <c r="S64" s="155">
        <f t="shared" si="9"/>
        <v>0</v>
      </c>
      <c r="V64" s="86"/>
    </row>
    <row r="65" spans="1:22" s="85" customFormat="1" ht="12" customHeight="1" hidden="1">
      <c r="A65" s="121">
        <f>'Златибор 2018'!A65</f>
        <v>60</v>
      </c>
      <c r="B65" s="93" t="str">
        <f>'Златибор 2018'!B65</f>
        <v>Набавка камиона кипер</v>
      </c>
      <c r="C65" s="94" t="str">
        <f>'Златибор 2018'!C65</f>
        <v>ком.</v>
      </c>
      <c r="D65" s="46"/>
      <c r="E65" s="10">
        <f>90000*118</f>
        <v>10620000</v>
      </c>
      <c r="F65" s="61">
        <f t="shared" si="10"/>
        <v>0</v>
      </c>
      <c r="G65" s="36">
        <f t="shared" si="2"/>
        <v>0</v>
      </c>
      <c r="H65" s="60">
        <f t="shared" si="3"/>
        <v>0</v>
      </c>
      <c r="I65" s="37">
        <f t="shared" si="4"/>
        <v>0</v>
      </c>
      <c r="J65" s="38"/>
      <c r="K65" s="41"/>
      <c r="L65" s="61">
        <f t="shared" si="11"/>
        <v>0</v>
      </c>
      <c r="M65" s="36">
        <f t="shared" si="5"/>
        <v>0</v>
      </c>
      <c r="N65" s="36">
        <f t="shared" si="6"/>
        <v>0</v>
      </c>
      <c r="O65" s="37">
        <f t="shared" si="7"/>
        <v>0</v>
      </c>
      <c r="P65" s="153">
        <f t="shared" si="0"/>
        <v>0</v>
      </c>
      <c r="Q65" s="175">
        <f t="shared" si="8"/>
        <v>0</v>
      </c>
      <c r="R65" s="154">
        <f t="shared" si="1"/>
        <v>0</v>
      </c>
      <c r="S65" s="155">
        <f t="shared" si="9"/>
        <v>0</v>
      </c>
      <c r="V65" s="86"/>
    </row>
    <row r="66" spans="1:22" s="85" customFormat="1" ht="12" customHeight="1" hidden="1">
      <c r="A66" s="121">
        <f>'Златибор 2018'!A66</f>
        <v>61</v>
      </c>
      <c r="B66" s="93" t="str">
        <f>'Златибор 2018'!B66</f>
        <v>Набавка нисконосеће приколице</v>
      </c>
      <c r="C66" s="94" t="str">
        <f>'Златибор 2018'!C66</f>
        <v>ком.</v>
      </c>
      <c r="D66" s="46"/>
      <c r="E66" s="10">
        <f>40000*118</f>
        <v>4720000</v>
      </c>
      <c r="F66" s="61">
        <f t="shared" si="10"/>
        <v>0</v>
      </c>
      <c r="G66" s="36">
        <f t="shared" si="2"/>
        <v>0</v>
      </c>
      <c r="H66" s="60">
        <f t="shared" si="3"/>
        <v>0</v>
      </c>
      <c r="I66" s="37">
        <f t="shared" si="4"/>
        <v>0</v>
      </c>
      <c r="J66" s="38"/>
      <c r="K66" s="41"/>
      <c r="L66" s="61">
        <f t="shared" si="11"/>
        <v>0</v>
      </c>
      <c r="M66" s="36">
        <f t="shared" si="5"/>
        <v>0</v>
      </c>
      <c r="N66" s="36">
        <f t="shared" si="6"/>
        <v>0</v>
      </c>
      <c r="O66" s="37">
        <f t="shared" si="7"/>
        <v>0</v>
      </c>
      <c r="P66" s="153">
        <f t="shared" si="0"/>
        <v>0</v>
      </c>
      <c r="Q66" s="175">
        <f t="shared" si="8"/>
        <v>0</v>
      </c>
      <c r="R66" s="154">
        <f t="shared" si="1"/>
        <v>0</v>
      </c>
      <c r="S66" s="155">
        <f t="shared" si="9"/>
        <v>0</v>
      </c>
      <c r="V66" s="86"/>
    </row>
    <row r="67" spans="1:22" s="85" customFormat="1" ht="12" customHeight="1" hidden="1">
      <c r="A67" s="121">
        <f>'Златибор 2018'!A67</f>
        <v>62</v>
      </c>
      <c r="B67" s="93" t="str">
        <f>'Златибор 2018'!B67</f>
        <v>Набавка ваљка</v>
      </c>
      <c r="C67" s="94" t="str">
        <f>'Златибор 2018'!C67</f>
        <v>ком.</v>
      </c>
      <c r="D67" s="46"/>
      <c r="E67" s="10">
        <f>90000*118</f>
        <v>10620000</v>
      </c>
      <c r="F67" s="61">
        <f t="shared" si="10"/>
        <v>0</v>
      </c>
      <c r="G67" s="36">
        <f t="shared" si="2"/>
        <v>0</v>
      </c>
      <c r="H67" s="60">
        <f t="shared" si="3"/>
        <v>0</v>
      </c>
      <c r="I67" s="37">
        <f t="shared" si="4"/>
        <v>0</v>
      </c>
      <c r="J67" s="38"/>
      <c r="K67" s="41"/>
      <c r="L67" s="61">
        <f t="shared" si="11"/>
        <v>0</v>
      </c>
      <c r="M67" s="36">
        <f t="shared" si="5"/>
        <v>0</v>
      </c>
      <c r="N67" s="36">
        <f t="shared" si="6"/>
        <v>0</v>
      </c>
      <c r="O67" s="37">
        <f t="shared" si="7"/>
        <v>0</v>
      </c>
      <c r="P67" s="153">
        <f t="shared" si="0"/>
        <v>0</v>
      </c>
      <c r="Q67" s="175">
        <f t="shared" si="8"/>
        <v>0</v>
      </c>
      <c r="R67" s="154">
        <f t="shared" si="1"/>
        <v>0</v>
      </c>
      <c r="S67" s="155">
        <f t="shared" si="9"/>
        <v>0</v>
      </c>
      <c r="V67" s="86"/>
    </row>
    <row r="68" spans="1:22" s="85" customFormat="1" ht="12" customHeight="1" hidden="1">
      <c r="A68" s="121">
        <f>'Златибор 2018'!A68</f>
        <v>63</v>
      </c>
      <c r="B68" s="93" t="str">
        <f>'Златибор 2018'!B68</f>
        <v>Изградња и уређење 300 км планинарских и пешачких стаза</v>
      </c>
      <c r="C68" s="94" t="str">
        <f>'Златибор 2018'!C68</f>
        <v>ком.</v>
      </c>
      <c r="D68" s="46"/>
      <c r="E68" s="10">
        <v>3000000</v>
      </c>
      <c r="F68" s="61">
        <f t="shared" si="10"/>
        <v>0</v>
      </c>
      <c r="G68" s="36">
        <f t="shared" si="2"/>
        <v>0</v>
      </c>
      <c r="H68" s="60">
        <f t="shared" si="3"/>
        <v>0</v>
      </c>
      <c r="I68" s="37">
        <f t="shared" si="4"/>
        <v>0</v>
      </c>
      <c r="J68" s="38"/>
      <c r="K68" s="41"/>
      <c r="L68" s="61">
        <f t="shared" si="11"/>
        <v>0</v>
      </c>
      <c r="M68" s="36">
        <f t="shared" si="5"/>
        <v>0</v>
      </c>
      <c r="N68" s="36">
        <f t="shared" si="6"/>
        <v>0</v>
      </c>
      <c r="O68" s="37">
        <f t="shared" si="7"/>
        <v>0</v>
      </c>
      <c r="P68" s="153">
        <f t="shared" si="0"/>
        <v>0</v>
      </c>
      <c r="Q68" s="175">
        <f t="shared" si="8"/>
        <v>0</v>
      </c>
      <c r="R68" s="154">
        <f t="shared" si="1"/>
        <v>0</v>
      </c>
      <c r="S68" s="155">
        <f t="shared" si="9"/>
        <v>0</v>
      </c>
      <c r="V68" s="86"/>
    </row>
    <row r="69" spans="1:22" s="85" customFormat="1" ht="12" customHeight="1" hidden="1">
      <c r="A69" s="121">
        <f>'Златибор 2018'!A69</f>
        <v>64</v>
      </c>
      <c r="B69" s="93" t="str">
        <f>'Златибор 2018'!B69</f>
        <v>Одржавање противпожарних пруга</v>
      </c>
      <c r="C69" s="94" t="str">
        <f>'Златибор 2018'!C69</f>
        <v>км</v>
      </c>
      <c r="D69" s="46"/>
      <c r="E69" s="10"/>
      <c r="F69" s="61"/>
      <c r="G69" s="36"/>
      <c r="H69" s="60"/>
      <c r="I69" s="37"/>
      <c r="J69" s="38"/>
      <c r="K69" s="41"/>
      <c r="L69" s="61"/>
      <c r="M69" s="36"/>
      <c r="N69" s="36"/>
      <c r="O69" s="37"/>
      <c r="P69" s="153"/>
      <c r="Q69" s="175"/>
      <c r="R69" s="154"/>
      <c r="S69" s="155"/>
      <c r="V69" s="86"/>
    </row>
    <row r="70" spans="1:22" s="85" customFormat="1" ht="12" customHeight="1" hidden="1">
      <c r="A70" s="121">
        <f>'Златибор 2018'!A70</f>
        <v>65</v>
      </c>
      <c r="B70" s="93" t="str">
        <f>'Златибор 2018'!B70</f>
        <v>Опремање службених просторија</v>
      </c>
      <c r="C70" s="94" t="str">
        <f>'Златибор 2018'!C70</f>
        <v>ком.</v>
      </c>
      <c r="D70" s="46"/>
      <c r="E70" s="10">
        <f>890000+(890000*0.2)</f>
        <v>1068000</v>
      </c>
      <c r="F70" s="61">
        <f t="shared" si="10"/>
        <v>0</v>
      </c>
      <c r="G70" s="36">
        <f t="shared" si="2"/>
        <v>0</v>
      </c>
      <c r="H70" s="60">
        <f t="shared" si="3"/>
        <v>0</v>
      </c>
      <c r="I70" s="37">
        <f t="shared" si="4"/>
        <v>0</v>
      </c>
      <c r="J70" s="38"/>
      <c r="K70" s="41"/>
      <c r="L70" s="61">
        <f t="shared" si="11"/>
        <v>0</v>
      </c>
      <c r="M70" s="36">
        <f t="shared" si="5"/>
        <v>0</v>
      </c>
      <c r="N70" s="36">
        <f t="shared" si="6"/>
        <v>0</v>
      </c>
      <c r="O70" s="37">
        <f t="shared" si="7"/>
        <v>0</v>
      </c>
      <c r="P70" s="153">
        <f t="shared" si="0"/>
        <v>0</v>
      </c>
      <c r="Q70" s="175">
        <f t="shared" si="8"/>
        <v>0</v>
      </c>
      <c r="R70" s="154">
        <f t="shared" si="1"/>
        <v>0</v>
      </c>
      <c r="S70" s="155">
        <f t="shared" si="9"/>
        <v>0</v>
      </c>
      <c r="V70" s="86"/>
    </row>
    <row r="71" spans="1:22" s="85" customFormat="1" ht="12" customHeight="1" hidden="1">
      <c r="A71" s="121">
        <f>'Златибор 2018'!A71</f>
        <v>66</v>
      </c>
      <c r="B71" s="93" t="str">
        <f>'Златибор 2018'!B71</f>
        <v>Набавка фото клопки</v>
      </c>
      <c r="C71" s="94" t="str">
        <f>'Златибор 2018'!C71</f>
        <v>ком.</v>
      </c>
      <c r="D71" s="46"/>
      <c r="E71" s="10">
        <v>50000</v>
      </c>
      <c r="F71" s="61">
        <f t="shared" si="10"/>
        <v>0</v>
      </c>
      <c r="G71" s="36">
        <f t="shared" si="2"/>
        <v>0</v>
      </c>
      <c r="H71" s="60">
        <f t="shared" si="3"/>
        <v>0</v>
      </c>
      <c r="I71" s="37">
        <f t="shared" si="4"/>
        <v>0</v>
      </c>
      <c r="J71" s="38"/>
      <c r="K71" s="41"/>
      <c r="L71" s="61">
        <f t="shared" si="11"/>
        <v>0</v>
      </c>
      <c r="M71" s="36">
        <f t="shared" si="5"/>
        <v>0</v>
      </c>
      <c r="N71" s="36">
        <f t="shared" si="6"/>
        <v>0</v>
      </c>
      <c r="O71" s="37">
        <f t="shared" si="7"/>
        <v>0</v>
      </c>
      <c r="P71" s="153">
        <f t="shared" si="0"/>
        <v>0</v>
      </c>
      <c r="Q71" s="175">
        <f t="shared" si="8"/>
        <v>0</v>
      </c>
      <c r="R71" s="154">
        <f t="shared" si="1"/>
        <v>0</v>
      </c>
      <c r="S71" s="155">
        <f t="shared" si="9"/>
        <v>0</v>
      </c>
      <c r="V71" s="86"/>
    </row>
    <row r="72" spans="1:22" s="85" customFormat="1" ht="12">
      <c r="A72" s="121">
        <f>'Златибор 2018'!A72</f>
        <v>67</v>
      </c>
      <c r="B72" s="93" t="str">
        <f>'Златибор 2018'!B72</f>
        <v>Регистрација возила</v>
      </c>
      <c r="C72" s="94" t="str">
        <f>'Златибор 2018'!C72</f>
        <v>ком.</v>
      </c>
      <c r="D72" s="46">
        <v>7</v>
      </c>
      <c r="E72" s="10">
        <v>30000</v>
      </c>
      <c r="F72" s="61">
        <f t="shared" si="10"/>
        <v>210000</v>
      </c>
      <c r="G72" s="36">
        <f t="shared" si="2"/>
        <v>63000</v>
      </c>
      <c r="H72" s="60">
        <f t="shared" si="3"/>
        <v>31500</v>
      </c>
      <c r="I72" s="37">
        <f t="shared" si="4"/>
        <v>115500.00000000001</v>
      </c>
      <c r="J72" s="46">
        <v>1</v>
      </c>
      <c r="K72" s="10">
        <v>30000</v>
      </c>
      <c r="L72" s="41">
        <f t="shared" si="11"/>
        <v>30000</v>
      </c>
      <c r="M72" s="36">
        <f t="shared" si="5"/>
        <v>9000</v>
      </c>
      <c r="N72" s="36">
        <f t="shared" si="6"/>
        <v>4500</v>
      </c>
      <c r="O72" s="37">
        <f t="shared" si="7"/>
        <v>16500</v>
      </c>
      <c r="P72" s="153">
        <f aca="true" t="shared" si="12" ref="P72:P111">G72+M72</f>
        <v>72000</v>
      </c>
      <c r="Q72" s="175">
        <f t="shared" si="8"/>
        <v>36000</v>
      </c>
      <c r="R72" s="154">
        <f t="shared" si="8"/>
        <v>132000</v>
      </c>
      <c r="S72" s="155">
        <f t="shared" si="9"/>
        <v>240000</v>
      </c>
      <c r="V72" s="86"/>
    </row>
    <row r="73" spans="1:22" s="85" customFormat="1" ht="12" customHeight="1" hidden="1">
      <c r="A73" s="121">
        <f>'Златибор 2018'!A73</f>
        <v>68</v>
      </c>
      <c r="B73" s="93" t="str">
        <f>'Златибор 2018'!B73</f>
        <v>Набавка лаптоп рачунара</v>
      </c>
      <c r="C73" s="94" t="str">
        <f>'Златибор 2018'!C73</f>
        <v>ком.</v>
      </c>
      <c r="D73" s="46"/>
      <c r="E73" s="10">
        <v>50000</v>
      </c>
      <c r="F73" s="61">
        <f t="shared" si="10"/>
        <v>0</v>
      </c>
      <c r="G73" s="36">
        <f t="shared" si="2"/>
        <v>0</v>
      </c>
      <c r="H73" s="60">
        <f t="shared" si="3"/>
        <v>0</v>
      </c>
      <c r="I73" s="37">
        <f t="shared" si="4"/>
        <v>0</v>
      </c>
      <c r="J73" s="38"/>
      <c r="K73" s="41"/>
      <c r="L73" s="61">
        <f t="shared" si="11"/>
        <v>0</v>
      </c>
      <c r="M73" s="36">
        <f t="shared" si="5"/>
        <v>0</v>
      </c>
      <c r="N73" s="36">
        <f t="shared" si="6"/>
        <v>0</v>
      </c>
      <c r="O73" s="37">
        <f t="shared" si="7"/>
        <v>0</v>
      </c>
      <c r="P73" s="153">
        <f t="shared" si="12"/>
        <v>0</v>
      </c>
      <c r="Q73" s="175">
        <f t="shared" si="8"/>
        <v>0</v>
      </c>
      <c r="R73" s="154">
        <f t="shared" si="8"/>
        <v>0</v>
      </c>
      <c r="S73" s="155">
        <f t="shared" si="9"/>
        <v>0</v>
      </c>
      <c r="V73" s="86"/>
    </row>
    <row r="74" spans="1:22" s="85" customFormat="1" ht="12" customHeight="1" hidden="1">
      <c r="A74" s="121">
        <f>'Златибор 2018'!A74</f>
        <v>69</v>
      </c>
      <c r="B74" s="93" t="str">
        <f>'Златибор 2018'!B74</f>
        <v>Набавка пројектора са сталком и платном</v>
      </c>
      <c r="C74" s="94" t="str">
        <f>'Златибор 2018'!C74</f>
        <v>ком.</v>
      </c>
      <c r="D74" s="46"/>
      <c r="E74" s="10">
        <v>75000</v>
      </c>
      <c r="F74" s="61">
        <f aca="true" t="shared" si="13" ref="F74:F111">D74*E74</f>
        <v>0</v>
      </c>
      <c r="G74" s="36">
        <f aca="true" t="shared" si="14" ref="G74:G111">F74*0.3</f>
        <v>0</v>
      </c>
      <c r="H74" s="60">
        <f aca="true" t="shared" si="15" ref="H74:H111">F74*0.15</f>
        <v>0</v>
      </c>
      <c r="I74" s="37">
        <f aca="true" t="shared" si="16" ref="I74:I111">F74*0.55</f>
        <v>0</v>
      </c>
      <c r="J74" s="38"/>
      <c r="K74" s="41"/>
      <c r="L74" s="61">
        <f aca="true" t="shared" si="17" ref="L74:L111">J74*K74</f>
        <v>0</v>
      </c>
      <c r="M74" s="36">
        <f aca="true" t="shared" si="18" ref="M74:M111">L74*0.3</f>
        <v>0</v>
      </c>
      <c r="N74" s="36">
        <f aca="true" t="shared" si="19" ref="N74:N111">L74*0.15</f>
        <v>0</v>
      </c>
      <c r="O74" s="37">
        <f aca="true" t="shared" si="20" ref="O74:O111">L74*0.55</f>
        <v>0</v>
      </c>
      <c r="P74" s="153">
        <f t="shared" si="12"/>
        <v>0</v>
      </c>
      <c r="Q74" s="175">
        <f aca="true" t="shared" si="21" ref="Q74:R111">N74+H74</f>
        <v>0</v>
      </c>
      <c r="R74" s="154">
        <f t="shared" si="21"/>
        <v>0</v>
      </c>
      <c r="S74" s="155">
        <f aca="true" t="shared" si="22" ref="S74:S111">P74+Q74+R74</f>
        <v>0</v>
      </c>
      <c r="V74" s="86"/>
    </row>
    <row r="75" spans="1:22" s="85" customFormat="1" ht="12" customHeight="1" hidden="1">
      <c r="A75" s="121">
        <f>'Златибор 2018'!A75</f>
        <v>70</v>
      </c>
      <c r="B75" s="93" t="str">
        <f>'Златибор 2018'!B75</f>
        <v>Набавка контејнера</v>
      </c>
      <c r="C75" s="94" t="str">
        <f>'Златибор 2018'!C75</f>
        <v>ком.</v>
      </c>
      <c r="D75" s="46"/>
      <c r="E75" s="10">
        <v>30000</v>
      </c>
      <c r="F75" s="61">
        <f t="shared" si="13"/>
        <v>0</v>
      </c>
      <c r="G75" s="36">
        <f t="shared" si="14"/>
        <v>0</v>
      </c>
      <c r="H75" s="60">
        <f t="shared" si="15"/>
        <v>0</v>
      </c>
      <c r="I75" s="37">
        <f t="shared" si="16"/>
        <v>0</v>
      </c>
      <c r="J75" s="38"/>
      <c r="K75" s="41"/>
      <c r="L75" s="61">
        <f t="shared" si="17"/>
        <v>0</v>
      </c>
      <c r="M75" s="36">
        <f t="shared" si="18"/>
        <v>0</v>
      </c>
      <c r="N75" s="36">
        <f t="shared" si="19"/>
        <v>0</v>
      </c>
      <c r="O75" s="37">
        <f t="shared" si="20"/>
        <v>0</v>
      </c>
      <c r="P75" s="153">
        <f t="shared" si="12"/>
        <v>0</v>
      </c>
      <c r="Q75" s="175">
        <f t="shared" si="21"/>
        <v>0</v>
      </c>
      <c r="R75" s="154">
        <f t="shared" si="21"/>
        <v>0</v>
      </c>
      <c r="S75" s="155">
        <f t="shared" si="22"/>
        <v>0</v>
      </c>
      <c r="V75" s="86"/>
    </row>
    <row r="76" spans="1:22" s="85" customFormat="1" ht="12">
      <c r="A76" s="121">
        <f>'Златибор 2018'!A76</f>
        <v>71</v>
      </c>
      <c r="B76" s="93" t="str">
        <f>'Златибор 2018'!B76</f>
        <v>Набавка дрона</v>
      </c>
      <c r="C76" s="94" t="str">
        <f>'Златибор 2018'!C76</f>
        <v>ком.</v>
      </c>
      <c r="D76" s="46">
        <v>1</v>
      </c>
      <c r="E76" s="10">
        <v>100000</v>
      </c>
      <c r="F76" s="61">
        <f t="shared" si="13"/>
        <v>100000</v>
      </c>
      <c r="G76" s="36">
        <f t="shared" si="14"/>
        <v>30000</v>
      </c>
      <c r="H76" s="60">
        <f t="shared" si="15"/>
        <v>15000</v>
      </c>
      <c r="I76" s="37">
        <f t="shared" si="16"/>
        <v>55000.00000000001</v>
      </c>
      <c r="J76" s="38"/>
      <c r="K76" s="41"/>
      <c r="L76" s="61">
        <f t="shared" si="17"/>
        <v>0</v>
      </c>
      <c r="M76" s="36">
        <f t="shared" si="18"/>
        <v>0</v>
      </c>
      <c r="N76" s="36">
        <f t="shared" si="19"/>
        <v>0</v>
      </c>
      <c r="O76" s="37">
        <f t="shared" si="20"/>
        <v>0</v>
      </c>
      <c r="P76" s="153">
        <f t="shared" si="12"/>
        <v>30000</v>
      </c>
      <c r="Q76" s="175">
        <f t="shared" si="21"/>
        <v>15000</v>
      </c>
      <c r="R76" s="154">
        <f t="shared" si="21"/>
        <v>55000.00000000001</v>
      </c>
      <c r="S76" s="155">
        <f t="shared" si="22"/>
        <v>100000</v>
      </c>
      <c r="V76" s="86"/>
    </row>
    <row r="77" spans="1:22" s="85" customFormat="1" ht="12">
      <c r="A77" s="121">
        <f>'Златибор 2018'!A77</f>
        <v>72</v>
      </c>
      <c r="B77" s="93" t="str">
        <f>'Златибор 2018'!B77</f>
        <v>Набавка моторних санки</v>
      </c>
      <c r="C77" s="94" t="str">
        <f>'Златибор 2018'!C77</f>
        <v>ком.</v>
      </c>
      <c r="D77" s="46">
        <v>1</v>
      </c>
      <c r="E77" s="10">
        <v>1500000</v>
      </c>
      <c r="F77" s="61">
        <f t="shared" si="13"/>
        <v>1500000</v>
      </c>
      <c r="G77" s="36">
        <f t="shared" si="14"/>
        <v>450000</v>
      </c>
      <c r="H77" s="60">
        <f t="shared" si="15"/>
        <v>225000</v>
      </c>
      <c r="I77" s="37">
        <f t="shared" si="16"/>
        <v>825000.0000000001</v>
      </c>
      <c r="J77" s="38"/>
      <c r="K77" s="41"/>
      <c r="L77" s="61">
        <f t="shared" si="17"/>
        <v>0</v>
      </c>
      <c r="M77" s="36">
        <f t="shared" si="18"/>
        <v>0</v>
      </c>
      <c r="N77" s="36">
        <f t="shared" si="19"/>
        <v>0</v>
      </c>
      <c r="O77" s="37">
        <f t="shared" si="20"/>
        <v>0</v>
      </c>
      <c r="P77" s="153">
        <f t="shared" si="12"/>
        <v>450000</v>
      </c>
      <c r="Q77" s="175">
        <f t="shared" si="21"/>
        <v>225000</v>
      </c>
      <c r="R77" s="154">
        <f t="shared" si="21"/>
        <v>825000.0000000001</v>
      </c>
      <c r="S77" s="155">
        <f t="shared" si="22"/>
        <v>1500000</v>
      </c>
      <c r="V77" s="86"/>
    </row>
    <row r="78" spans="1:22" s="85" customFormat="1" ht="12" customHeight="1" hidden="1">
      <c r="A78" s="121">
        <f>'Златибор 2018'!A78</f>
        <v>73</v>
      </c>
      <c r="B78" s="93" t="str">
        <f>'Златибор 2018'!B78</f>
        <v>Набавка квада</v>
      </c>
      <c r="C78" s="94" t="str">
        <f>'Златибор 2018'!C78</f>
        <v>ком.</v>
      </c>
      <c r="D78" s="46"/>
      <c r="E78" s="10">
        <v>1500000</v>
      </c>
      <c r="F78" s="61">
        <f t="shared" si="13"/>
        <v>0</v>
      </c>
      <c r="G78" s="36">
        <f t="shared" si="14"/>
        <v>0</v>
      </c>
      <c r="H78" s="60">
        <f t="shared" si="15"/>
        <v>0</v>
      </c>
      <c r="I78" s="37">
        <f t="shared" si="16"/>
        <v>0</v>
      </c>
      <c r="J78" s="38"/>
      <c r="K78" s="41"/>
      <c r="L78" s="61">
        <f t="shared" si="17"/>
        <v>0</v>
      </c>
      <c r="M78" s="36">
        <f t="shared" si="18"/>
        <v>0</v>
      </c>
      <c r="N78" s="36">
        <f t="shared" si="19"/>
        <v>0</v>
      </c>
      <c r="O78" s="37">
        <f t="shared" si="20"/>
        <v>0</v>
      </c>
      <c r="P78" s="153">
        <f t="shared" si="12"/>
        <v>0</v>
      </c>
      <c r="Q78" s="175">
        <f t="shared" si="21"/>
        <v>0</v>
      </c>
      <c r="R78" s="154">
        <f t="shared" si="21"/>
        <v>0</v>
      </c>
      <c r="S78" s="155">
        <f t="shared" si="22"/>
        <v>0</v>
      </c>
      <c r="V78" s="86"/>
    </row>
    <row r="79" spans="1:22" s="85" customFormat="1" ht="12" customHeight="1" hidden="1">
      <c r="A79" s="121">
        <f>'Златибор 2018'!A79</f>
        <v>74</v>
      </c>
      <c r="B79" s="93" t="str">
        <f>'Златибор 2018'!B79</f>
        <v>Набавка двогледа</v>
      </c>
      <c r="C79" s="94" t="str">
        <f>'Златибор 2018'!C79</f>
        <v>ком.</v>
      </c>
      <c r="D79" s="46"/>
      <c r="E79" s="10">
        <v>30000</v>
      </c>
      <c r="F79" s="61">
        <f t="shared" si="13"/>
        <v>0</v>
      </c>
      <c r="G79" s="36">
        <f t="shared" si="14"/>
        <v>0</v>
      </c>
      <c r="H79" s="60">
        <f t="shared" si="15"/>
        <v>0</v>
      </c>
      <c r="I79" s="37">
        <f t="shared" si="16"/>
        <v>0</v>
      </c>
      <c r="J79" s="38"/>
      <c r="K79" s="41"/>
      <c r="L79" s="61">
        <f t="shared" si="17"/>
        <v>0</v>
      </c>
      <c r="M79" s="36">
        <f t="shared" si="18"/>
        <v>0</v>
      </c>
      <c r="N79" s="36">
        <f t="shared" si="19"/>
        <v>0</v>
      </c>
      <c r="O79" s="37">
        <f t="shared" si="20"/>
        <v>0</v>
      </c>
      <c r="P79" s="153">
        <f t="shared" si="12"/>
        <v>0</v>
      </c>
      <c r="Q79" s="175">
        <f t="shared" si="21"/>
        <v>0</v>
      </c>
      <c r="R79" s="154">
        <f t="shared" si="21"/>
        <v>0</v>
      </c>
      <c r="S79" s="155">
        <f t="shared" si="22"/>
        <v>0</v>
      </c>
      <c r="V79" s="86"/>
    </row>
    <row r="80" spans="1:22" s="85" customFormat="1" ht="12" customHeight="1" hidden="1">
      <c r="A80" s="121">
        <f>'Златибор 2018'!A80</f>
        <v>75</v>
      </c>
      <c r="B80" s="93" t="str">
        <f>'Златибор 2018'!B80</f>
        <v>Набавка панорамских двогледа</v>
      </c>
      <c r="C80" s="94" t="str">
        <f>'Златибор 2018'!C80</f>
        <v>ком.</v>
      </c>
      <c r="D80" s="46"/>
      <c r="E80" s="10"/>
      <c r="F80" s="61">
        <f t="shared" si="13"/>
        <v>0</v>
      </c>
      <c r="G80" s="36">
        <f t="shared" si="14"/>
        <v>0</v>
      </c>
      <c r="H80" s="60">
        <f t="shared" si="15"/>
        <v>0</v>
      </c>
      <c r="I80" s="37">
        <f t="shared" si="16"/>
        <v>0</v>
      </c>
      <c r="J80" s="38"/>
      <c r="K80" s="41"/>
      <c r="L80" s="61">
        <f t="shared" si="17"/>
        <v>0</v>
      </c>
      <c r="M80" s="36">
        <f t="shared" si="18"/>
        <v>0</v>
      </c>
      <c r="N80" s="36">
        <f t="shared" si="19"/>
        <v>0</v>
      </c>
      <c r="O80" s="37">
        <f t="shared" si="20"/>
        <v>0</v>
      </c>
      <c r="P80" s="153">
        <f t="shared" si="12"/>
        <v>0</v>
      </c>
      <c r="Q80" s="175">
        <f t="shared" si="21"/>
        <v>0</v>
      </c>
      <c r="R80" s="154">
        <f t="shared" si="21"/>
        <v>0</v>
      </c>
      <c r="S80" s="155">
        <f t="shared" si="22"/>
        <v>0</v>
      </c>
      <c r="V80" s="86"/>
    </row>
    <row r="81" spans="1:22" s="85" customFormat="1" ht="12" customHeight="1" hidden="1">
      <c r="A81" s="121">
        <f>'Златибор 2018'!A81</f>
        <v>76</v>
      </c>
      <c r="B81" s="93" t="str">
        <f>'Златибор 2018'!B81</f>
        <v>Набавка двогледа за ноћно осматрање</v>
      </c>
      <c r="C81" s="94" t="str">
        <f>'Златибор 2018'!C81</f>
        <v>ком.</v>
      </c>
      <c r="D81" s="46"/>
      <c r="E81" s="10">
        <v>150000</v>
      </c>
      <c r="F81" s="61">
        <f t="shared" si="13"/>
        <v>0</v>
      </c>
      <c r="G81" s="36">
        <f t="shared" si="14"/>
        <v>0</v>
      </c>
      <c r="H81" s="60">
        <f t="shared" si="15"/>
        <v>0</v>
      </c>
      <c r="I81" s="37">
        <f t="shared" si="16"/>
        <v>0</v>
      </c>
      <c r="J81" s="38"/>
      <c r="K81" s="41"/>
      <c r="L81" s="61">
        <f t="shared" si="17"/>
        <v>0</v>
      </c>
      <c r="M81" s="36">
        <f t="shared" si="18"/>
        <v>0</v>
      </c>
      <c r="N81" s="36">
        <f t="shared" si="19"/>
        <v>0</v>
      </c>
      <c r="O81" s="37">
        <f t="shared" si="20"/>
        <v>0</v>
      </c>
      <c r="P81" s="153">
        <f t="shared" si="12"/>
        <v>0</v>
      </c>
      <c r="Q81" s="175">
        <f t="shared" si="21"/>
        <v>0</v>
      </c>
      <c r="R81" s="154">
        <f t="shared" si="21"/>
        <v>0</v>
      </c>
      <c r="S81" s="155">
        <f t="shared" si="22"/>
        <v>0</v>
      </c>
      <c r="V81" s="86"/>
    </row>
    <row r="82" spans="1:22" s="85" customFormat="1" ht="12" customHeight="1" hidden="1">
      <c r="A82" s="121">
        <f>'Златибор 2018'!A82</f>
        <v>77</v>
      </c>
      <c r="B82" s="93" t="str">
        <f>'Златибор 2018'!B82</f>
        <v>Набавка фотоапарата</v>
      </c>
      <c r="C82" s="94" t="str">
        <f>'Златибор 2018'!C82</f>
        <v>ком.</v>
      </c>
      <c r="D82" s="46"/>
      <c r="E82" s="10">
        <v>92500</v>
      </c>
      <c r="F82" s="61">
        <f t="shared" si="13"/>
        <v>0</v>
      </c>
      <c r="G82" s="36">
        <f t="shared" si="14"/>
        <v>0</v>
      </c>
      <c r="H82" s="60">
        <f t="shared" si="15"/>
        <v>0</v>
      </c>
      <c r="I82" s="37">
        <f t="shared" si="16"/>
        <v>0</v>
      </c>
      <c r="J82" s="38"/>
      <c r="K82" s="41"/>
      <c r="L82" s="61">
        <f t="shared" si="17"/>
        <v>0</v>
      </c>
      <c r="M82" s="36">
        <f t="shared" si="18"/>
        <v>0</v>
      </c>
      <c r="N82" s="36">
        <f t="shared" si="19"/>
        <v>0</v>
      </c>
      <c r="O82" s="37">
        <f t="shared" si="20"/>
        <v>0</v>
      </c>
      <c r="P82" s="153">
        <f t="shared" si="12"/>
        <v>0</v>
      </c>
      <c r="Q82" s="175">
        <f t="shared" si="21"/>
        <v>0</v>
      </c>
      <c r="R82" s="154">
        <f t="shared" si="21"/>
        <v>0</v>
      </c>
      <c r="S82" s="155">
        <f t="shared" si="22"/>
        <v>0</v>
      </c>
      <c r="V82" s="86"/>
    </row>
    <row r="83" spans="1:22" s="85" customFormat="1" ht="12">
      <c r="A83" s="121">
        <f>'Златибор 2018'!A83</f>
        <v>78</v>
      </c>
      <c r="B83" s="93" t="str">
        <f>'Златибор 2018'!B83</f>
        <v>Изградња високих осматрачница</v>
      </c>
      <c r="C83" s="94" t="str">
        <f>'Златибор 2018'!C83</f>
        <v>ком.</v>
      </c>
      <c r="D83" s="46">
        <v>1</v>
      </c>
      <c r="E83" s="10">
        <v>240000</v>
      </c>
      <c r="F83" s="61">
        <f t="shared" si="13"/>
        <v>240000</v>
      </c>
      <c r="G83" s="36">
        <f t="shared" si="14"/>
        <v>72000</v>
      </c>
      <c r="H83" s="60">
        <f t="shared" si="15"/>
        <v>36000</v>
      </c>
      <c r="I83" s="37">
        <f t="shared" si="16"/>
        <v>132000</v>
      </c>
      <c r="J83" s="38"/>
      <c r="K83" s="41"/>
      <c r="L83" s="61">
        <f t="shared" si="17"/>
        <v>0</v>
      </c>
      <c r="M83" s="36">
        <f t="shared" si="18"/>
        <v>0</v>
      </c>
      <c r="N83" s="36">
        <f t="shared" si="19"/>
        <v>0</v>
      </c>
      <c r="O83" s="37">
        <f t="shared" si="20"/>
        <v>0</v>
      </c>
      <c r="P83" s="153">
        <f t="shared" si="12"/>
        <v>72000</v>
      </c>
      <c r="Q83" s="175">
        <f t="shared" si="21"/>
        <v>36000</v>
      </c>
      <c r="R83" s="154">
        <f t="shared" si="21"/>
        <v>132000</v>
      </c>
      <c r="S83" s="155">
        <f t="shared" si="22"/>
        <v>240000</v>
      </c>
      <c r="V83" s="86"/>
    </row>
    <row r="84" spans="1:22" s="85" customFormat="1" ht="12">
      <c r="A84" s="121">
        <f>'Златибор 2018'!A84</f>
        <v>79</v>
      </c>
      <c r="B84" s="93" t="str">
        <f>'Златибор 2018'!B84</f>
        <v>Изградња чека</v>
      </c>
      <c r="C84" s="94" t="str">
        <f>'Златибор 2018'!C84</f>
        <v>ком.</v>
      </c>
      <c r="D84" s="46">
        <v>1</v>
      </c>
      <c r="E84" s="10">
        <v>170000</v>
      </c>
      <c r="F84" s="61">
        <f t="shared" si="13"/>
        <v>170000</v>
      </c>
      <c r="G84" s="36">
        <f t="shared" si="14"/>
        <v>51000</v>
      </c>
      <c r="H84" s="60">
        <f t="shared" si="15"/>
        <v>25500</v>
      </c>
      <c r="I84" s="37">
        <f t="shared" si="16"/>
        <v>93500.00000000001</v>
      </c>
      <c r="J84" s="38"/>
      <c r="K84" s="41"/>
      <c r="L84" s="61">
        <f t="shared" si="17"/>
        <v>0</v>
      </c>
      <c r="M84" s="36">
        <f t="shared" si="18"/>
        <v>0</v>
      </c>
      <c r="N84" s="36">
        <f t="shared" si="19"/>
        <v>0</v>
      </c>
      <c r="O84" s="37">
        <f t="shared" si="20"/>
        <v>0</v>
      </c>
      <c r="P84" s="153">
        <f t="shared" si="12"/>
        <v>51000</v>
      </c>
      <c r="Q84" s="175">
        <f t="shared" si="21"/>
        <v>25500</v>
      </c>
      <c r="R84" s="154">
        <f t="shared" si="21"/>
        <v>93500.00000000001</v>
      </c>
      <c r="S84" s="155">
        <f t="shared" si="22"/>
        <v>170000</v>
      </c>
      <c r="V84" s="86"/>
    </row>
    <row r="85" spans="1:22" s="85" customFormat="1" ht="12">
      <c r="A85" s="121">
        <f>'Златибор 2018'!A85</f>
        <v>80</v>
      </c>
      <c r="B85" s="93" t="str">
        <f>'Златибор 2018'!B85</f>
        <v>Активности на одношењу смећа</v>
      </c>
      <c r="C85" s="94" t="str">
        <f>'Златибор 2018'!C85</f>
        <v>ком.</v>
      </c>
      <c r="D85" s="46">
        <v>1</v>
      </c>
      <c r="E85" s="10">
        <v>100000</v>
      </c>
      <c r="F85" s="61">
        <f t="shared" si="13"/>
        <v>100000</v>
      </c>
      <c r="G85" s="36">
        <f t="shared" si="14"/>
        <v>30000</v>
      </c>
      <c r="H85" s="60">
        <f t="shared" si="15"/>
        <v>15000</v>
      </c>
      <c r="I85" s="37">
        <f t="shared" si="16"/>
        <v>55000.00000000001</v>
      </c>
      <c r="J85" s="38"/>
      <c r="K85" s="41"/>
      <c r="L85" s="61">
        <f t="shared" si="17"/>
        <v>0</v>
      </c>
      <c r="M85" s="36">
        <f t="shared" si="18"/>
        <v>0</v>
      </c>
      <c r="N85" s="36">
        <f t="shared" si="19"/>
        <v>0</v>
      </c>
      <c r="O85" s="37">
        <f t="shared" si="20"/>
        <v>0</v>
      </c>
      <c r="P85" s="153">
        <f t="shared" si="12"/>
        <v>30000</v>
      </c>
      <c r="Q85" s="175">
        <f t="shared" si="21"/>
        <v>15000</v>
      </c>
      <c r="R85" s="154">
        <f t="shared" si="21"/>
        <v>55000.00000000001</v>
      </c>
      <c r="S85" s="155">
        <f t="shared" si="22"/>
        <v>100000</v>
      </c>
      <c r="V85" s="86"/>
    </row>
    <row r="86" spans="1:22" s="85" customFormat="1" ht="12" customHeight="1" hidden="1">
      <c r="A86" s="121">
        <f>'Златибор 2018'!A86</f>
        <v>81</v>
      </c>
      <c r="B86" s="93" t="str">
        <f>'Златибор 2018'!B86</f>
        <v>Набавка батеријских лампи</v>
      </c>
      <c r="C86" s="94" t="str">
        <f>'Златибор 2018'!C86</f>
        <v>ком.</v>
      </c>
      <c r="D86" s="46"/>
      <c r="E86" s="10">
        <v>15000</v>
      </c>
      <c r="F86" s="61">
        <f t="shared" si="13"/>
        <v>0</v>
      </c>
      <c r="G86" s="36">
        <f t="shared" si="14"/>
        <v>0</v>
      </c>
      <c r="H86" s="60">
        <f t="shared" si="15"/>
        <v>0</v>
      </c>
      <c r="I86" s="37">
        <f t="shared" si="16"/>
        <v>0</v>
      </c>
      <c r="J86" s="38"/>
      <c r="K86" s="41"/>
      <c r="L86" s="61">
        <f t="shared" si="17"/>
        <v>0</v>
      </c>
      <c r="M86" s="36">
        <f t="shared" si="18"/>
        <v>0</v>
      </c>
      <c r="N86" s="36">
        <f t="shared" si="19"/>
        <v>0</v>
      </c>
      <c r="O86" s="37">
        <f t="shared" si="20"/>
        <v>0</v>
      </c>
      <c r="P86" s="153">
        <f t="shared" si="12"/>
        <v>0</v>
      </c>
      <c r="Q86" s="175">
        <f t="shared" si="21"/>
        <v>0</v>
      </c>
      <c r="R86" s="154">
        <f t="shared" si="21"/>
        <v>0</v>
      </c>
      <c r="S86" s="155">
        <f t="shared" si="22"/>
        <v>0</v>
      </c>
      <c r="V86" s="86"/>
    </row>
    <row r="87" spans="1:22" s="85" customFormat="1" ht="12" customHeight="1" hidden="1">
      <c r="A87" s="121">
        <f>'Златибор 2018'!A87</f>
        <v>82</v>
      </c>
      <c r="B87" s="93" t="str">
        <f>'Златибор 2018'!B87</f>
        <v>Набавка GPS уређаја</v>
      </c>
      <c r="C87" s="94" t="str">
        <f>'Златибор 2018'!C87</f>
        <v>ком.</v>
      </c>
      <c r="D87" s="46"/>
      <c r="E87" s="10">
        <v>80000</v>
      </c>
      <c r="F87" s="61">
        <f t="shared" si="13"/>
        <v>0</v>
      </c>
      <c r="G87" s="36">
        <f t="shared" si="14"/>
        <v>0</v>
      </c>
      <c r="H87" s="60">
        <f t="shared" si="15"/>
        <v>0</v>
      </c>
      <c r="I87" s="37">
        <f t="shared" si="16"/>
        <v>0</v>
      </c>
      <c r="J87" s="38"/>
      <c r="K87" s="41"/>
      <c r="L87" s="61">
        <f t="shared" si="17"/>
        <v>0</v>
      </c>
      <c r="M87" s="36">
        <f t="shared" si="18"/>
        <v>0</v>
      </c>
      <c r="N87" s="36">
        <f t="shared" si="19"/>
        <v>0</v>
      </c>
      <c r="O87" s="37">
        <f t="shared" si="20"/>
        <v>0</v>
      </c>
      <c r="P87" s="153">
        <f t="shared" si="12"/>
        <v>0</v>
      </c>
      <c r="Q87" s="175">
        <f t="shared" si="21"/>
        <v>0</v>
      </c>
      <c r="R87" s="154">
        <f t="shared" si="21"/>
        <v>0</v>
      </c>
      <c r="S87" s="155">
        <f t="shared" si="22"/>
        <v>0</v>
      </c>
      <c r="V87" s="86"/>
    </row>
    <row r="88" spans="1:22" s="85" customFormat="1" ht="12">
      <c r="A88" s="121">
        <f>'Златибор 2018'!A88</f>
        <v>83</v>
      </c>
      <c r="B88" s="93" t="str">
        <f>'Златибор 2018'!B88</f>
        <v>Пројекти и радови на реконструкцији старих воденица, ваљарица и сл.</v>
      </c>
      <c r="C88" s="94" t="str">
        <f>'Златибор 2018'!C88</f>
        <v>ком.</v>
      </c>
      <c r="D88" s="46">
        <v>1</v>
      </c>
      <c r="E88" s="10">
        <v>1000000</v>
      </c>
      <c r="F88" s="61">
        <f t="shared" si="13"/>
        <v>1000000</v>
      </c>
      <c r="G88" s="36">
        <f t="shared" si="14"/>
        <v>300000</v>
      </c>
      <c r="H88" s="60">
        <f t="shared" si="15"/>
        <v>150000</v>
      </c>
      <c r="I88" s="37">
        <f t="shared" si="16"/>
        <v>550000</v>
      </c>
      <c r="J88" s="38"/>
      <c r="K88" s="41"/>
      <c r="L88" s="61">
        <f t="shared" si="17"/>
        <v>0</v>
      </c>
      <c r="M88" s="36">
        <f t="shared" si="18"/>
        <v>0</v>
      </c>
      <c r="N88" s="36">
        <f t="shared" si="19"/>
        <v>0</v>
      </c>
      <c r="O88" s="37">
        <f t="shared" si="20"/>
        <v>0</v>
      </c>
      <c r="P88" s="153">
        <f t="shared" si="12"/>
        <v>300000</v>
      </c>
      <c r="Q88" s="175">
        <f t="shared" si="21"/>
        <v>150000</v>
      </c>
      <c r="R88" s="154">
        <f t="shared" si="21"/>
        <v>550000</v>
      </c>
      <c r="S88" s="155">
        <f t="shared" si="22"/>
        <v>1000000</v>
      </c>
      <c r="V88" s="86"/>
    </row>
    <row r="89" spans="1:22" s="85" customFormat="1" ht="12">
      <c r="A89" s="121">
        <f>'Златибор 2018'!A89</f>
        <v>84</v>
      </c>
      <c r="B89" s="93" t="str">
        <f>'Златибор 2018'!B89</f>
        <v>Изгдадња дрвеног моста</v>
      </c>
      <c r="C89" s="94" t="str">
        <f>'Златибор 2018'!C89</f>
        <v>м</v>
      </c>
      <c r="D89" s="46">
        <v>20</v>
      </c>
      <c r="E89" s="10">
        <v>12200</v>
      </c>
      <c r="F89" s="61">
        <f t="shared" si="13"/>
        <v>244000</v>
      </c>
      <c r="G89" s="36">
        <f t="shared" si="14"/>
        <v>73200</v>
      </c>
      <c r="H89" s="60">
        <f t="shared" si="15"/>
        <v>36600</v>
      </c>
      <c r="I89" s="37">
        <f t="shared" si="16"/>
        <v>134200</v>
      </c>
      <c r="J89" s="38"/>
      <c r="K89" s="41"/>
      <c r="L89" s="61">
        <f t="shared" si="17"/>
        <v>0</v>
      </c>
      <c r="M89" s="36">
        <f t="shared" si="18"/>
        <v>0</v>
      </c>
      <c r="N89" s="36">
        <f t="shared" si="19"/>
        <v>0</v>
      </c>
      <c r="O89" s="37">
        <f t="shared" si="20"/>
        <v>0</v>
      </c>
      <c r="P89" s="153">
        <f t="shared" si="12"/>
        <v>73200</v>
      </c>
      <c r="Q89" s="175">
        <f t="shared" si="21"/>
        <v>36600</v>
      </c>
      <c r="R89" s="154">
        <f t="shared" si="21"/>
        <v>134200</v>
      </c>
      <c r="S89" s="155">
        <f t="shared" si="22"/>
        <v>244000</v>
      </c>
      <c r="V89" s="86"/>
    </row>
    <row r="90" spans="1:22" s="85" customFormat="1" ht="12">
      <c r="A90" s="121">
        <f>'Златибор 2018'!A90</f>
        <v>85</v>
      </c>
      <c r="B90" s="93" t="str">
        <f>'Златибор 2018'!B90</f>
        <v>Откуп старих предмета за формирање изложбене збирке</v>
      </c>
      <c r="C90" s="94" t="str">
        <f>'Златибор 2018'!C90</f>
        <v>ком.</v>
      </c>
      <c r="D90" s="46">
        <v>1</v>
      </c>
      <c r="E90" s="10">
        <v>100000</v>
      </c>
      <c r="F90" s="61">
        <f t="shared" si="13"/>
        <v>100000</v>
      </c>
      <c r="G90" s="36">
        <f t="shared" si="14"/>
        <v>30000</v>
      </c>
      <c r="H90" s="60">
        <f t="shared" si="15"/>
        <v>15000</v>
      </c>
      <c r="I90" s="37">
        <f t="shared" si="16"/>
        <v>55000.00000000001</v>
      </c>
      <c r="J90" s="38"/>
      <c r="K90" s="41"/>
      <c r="L90" s="61">
        <f t="shared" si="17"/>
        <v>0</v>
      </c>
      <c r="M90" s="36">
        <f t="shared" si="18"/>
        <v>0</v>
      </c>
      <c r="N90" s="36">
        <f t="shared" si="19"/>
        <v>0</v>
      </c>
      <c r="O90" s="37">
        <f t="shared" si="20"/>
        <v>0</v>
      </c>
      <c r="P90" s="153">
        <f t="shared" si="12"/>
        <v>30000</v>
      </c>
      <c r="Q90" s="175">
        <f t="shared" si="21"/>
        <v>15000</v>
      </c>
      <c r="R90" s="154">
        <f t="shared" si="21"/>
        <v>55000.00000000001</v>
      </c>
      <c r="S90" s="155">
        <f t="shared" si="22"/>
        <v>100000</v>
      </c>
      <c r="V90" s="86"/>
    </row>
    <row r="91" spans="1:22" s="85" customFormat="1" ht="12" customHeight="1" hidden="1">
      <c r="A91" s="121">
        <f>'Златибор 2018'!A91</f>
        <v>86</v>
      </c>
      <c r="B91" s="93" t="str">
        <f>'Златибор 2018'!B91</f>
        <v>Набавка тримера за траву</v>
      </c>
      <c r="C91" s="94" t="str">
        <f>'Златибор 2018'!C91</f>
        <v>ком.</v>
      </c>
      <c r="D91" s="46"/>
      <c r="E91" s="10">
        <v>80000</v>
      </c>
      <c r="F91" s="61">
        <f t="shared" si="13"/>
        <v>0</v>
      </c>
      <c r="G91" s="36">
        <f t="shared" si="14"/>
        <v>0</v>
      </c>
      <c r="H91" s="60">
        <f t="shared" si="15"/>
        <v>0</v>
      </c>
      <c r="I91" s="37">
        <f t="shared" si="16"/>
        <v>0</v>
      </c>
      <c r="J91" s="38"/>
      <c r="K91" s="41"/>
      <c r="L91" s="61">
        <f t="shared" si="17"/>
        <v>0</v>
      </c>
      <c r="M91" s="36">
        <f t="shared" si="18"/>
        <v>0</v>
      </c>
      <c r="N91" s="36">
        <f t="shared" si="19"/>
        <v>0</v>
      </c>
      <c r="O91" s="37">
        <f t="shared" si="20"/>
        <v>0</v>
      </c>
      <c r="P91" s="153">
        <f t="shared" si="12"/>
        <v>0</v>
      </c>
      <c r="Q91" s="175">
        <f t="shared" si="21"/>
        <v>0</v>
      </c>
      <c r="R91" s="154">
        <f t="shared" si="21"/>
        <v>0</v>
      </c>
      <c r="S91" s="155">
        <f t="shared" si="22"/>
        <v>0</v>
      </c>
      <c r="V91" s="86"/>
    </row>
    <row r="92" spans="1:22" s="85" customFormat="1" ht="12" customHeight="1" hidden="1">
      <c r="A92" s="121">
        <f>'Златибор 2018'!A92</f>
        <v>87</v>
      </c>
      <c r="B92" s="93" t="str">
        <f>'Златибор 2018'!B92</f>
        <v>Набавка штампача са скенером</v>
      </c>
      <c r="C92" s="94" t="str">
        <f>'Златибор 2018'!C92</f>
        <v>ком.</v>
      </c>
      <c r="D92" s="46"/>
      <c r="E92" s="10">
        <v>50000</v>
      </c>
      <c r="F92" s="61">
        <f t="shared" si="13"/>
        <v>0</v>
      </c>
      <c r="G92" s="36">
        <f t="shared" si="14"/>
        <v>0</v>
      </c>
      <c r="H92" s="60">
        <f t="shared" si="15"/>
        <v>0</v>
      </c>
      <c r="I92" s="37">
        <f t="shared" si="16"/>
        <v>0</v>
      </c>
      <c r="J92" s="38"/>
      <c r="K92" s="41"/>
      <c r="L92" s="61">
        <f t="shared" si="17"/>
        <v>0</v>
      </c>
      <c r="M92" s="36">
        <f t="shared" si="18"/>
        <v>0</v>
      </c>
      <c r="N92" s="36">
        <f t="shared" si="19"/>
        <v>0</v>
      </c>
      <c r="O92" s="37">
        <f t="shared" si="20"/>
        <v>0</v>
      </c>
      <c r="P92" s="153">
        <f t="shared" si="12"/>
        <v>0</v>
      </c>
      <c r="Q92" s="175">
        <f t="shared" si="21"/>
        <v>0</v>
      </c>
      <c r="R92" s="154">
        <f t="shared" si="21"/>
        <v>0</v>
      </c>
      <c r="S92" s="155">
        <f t="shared" si="22"/>
        <v>0</v>
      </c>
      <c r="V92" s="86"/>
    </row>
    <row r="93" spans="1:22" s="85" customFormat="1" ht="12">
      <c r="A93" s="121">
        <f>'Златибор 2018'!A93</f>
        <v>88</v>
      </c>
      <c r="B93" s="93" t="str">
        <f>'Златибор 2018'!B93</f>
        <v>Набавка геодетских радова</v>
      </c>
      <c r="C93" s="94" t="str">
        <f>'Златибор 2018'!C93</f>
        <v>ком.</v>
      </c>
      <c r="D93" s="46">
        <v>1</v>
      </c>
      <c r="E93" s="10">
        <v>100000</v>
      </c>
      <c r="F93" s="61">
        <f t="shared" si="13"/>
        <v>100000</v>
      </c>
      <c r="G93" s="36">
        <f t="shared" si="14"/>
        <v>30000</v>
      </c>
      <c r="H93" s="60">
        <f t="shared" si="15"/>
        <v>15000</v>
      </c>
      <c r="I93" s="37">
        <f t="shared" si="16"/>
        <v>55000.00000000001</v>
      </c>
      <c r="J93" s="38"/>
      <c r="K93" s="41"/>
      <c r="L93" s="61">
        <f t="shared" si="17"/>
        <v>0</v>
      </c>
      <c r="M93" s="36">
        <f t="shared" si="18"/>
        <v>0</v>
      </c>
      <c r="N93" s="36">
        <f t="shared" si="19"/>
        <v>0</v>
      </c>
      <c r="O93" s="37">
        <f t="shared" si="20"/>
        <v>0</v>
      </c>
      <c r="P93" s="153">
        <f t="shared" si="12"/>
        <v>30000</v>
      </c>
      <c r="Q93" s="175">
        <f t="shared" si="21"/>
        <v>15000</v>
      </c>
      <c r="R93" s="154">
        <f t="shared" si="21"/>
        <v>55000.00000000001</v>
      </c>
      <c r="S93" s="155">
        <f t="shared" si="22"/>
        <v>100000</v>
      </c>
      <c r="V93" s="86"/>
    </row>
    <row r="94" spans="1:22" s="85" customFormat="1" ht="12" customHeight="1" hidden="1">
      <c r="A94" s="121">
        <f>'Златибор 2018'!A94</f>
        <v>89</v>
      </c>
      <c r="B94" s="93" t="str">
        <f>'Златибор 2018'!B94</f>
        <v>Трошкови израде основа газдовања шумама</v>
      </c>
      <c r="C94" s="94" t="str">
        <f>'Златибор 2018'!C94</f>
        <v>ком.</v>
      </c>
      <c r="D94" s="46"/>
      <c r="E94" s="10"/>
      <c r="F94" s="61">
        <f t="shared" si="13"/>
        <v>0</v>
      </c>
      <c r="G94" s="36">
        <f t="shared" si="14"/>
        <v>0</v>
      </c>
      <c r="H94" s="60">
        <f t="shared" si="15"/>
        <v>0</v>
      </c>
      <c r="I94" s="37">
        <f t="shared" si="16"/>
        <v>0</v>
      </c>
      <c r="J94" s="38"/>
      <c r="K94" s="41"/>
      <c r="L94" s="61">
        <f t="shared" si="17"/>
        <v>0</v>
      </c>
      <c r="M94" s="36">
        <f t="shared" si="18"/>
        <v>0</v>
      </c>
      <c r="N94" s="36">
        <f t="shared" si="19"/>
        <v>0</v>
      </c>
      <c r="O94" s="37">
        <f t="shared" si="20"/>
        <v>0</v>
      </c>
      <c r="P94" s="153">
        <f t="shared" si="12"/>
        <v>0</v>
      </c>
      <c r="Q94" s="175">
        <f t="shared" si="21"/>
        <v>0</v>
      </c>
      <c r="R94" s="154">
        <f t="shared" si="21"/>
        <v>0</v>
      </c>
      <c r="S94" s="155">
        <f t="shared" si="22"/>
        <v>0</v>
      </c>
      <c r="V94" s="86"/>
    </row>
    <row r="95" spans="1:22" s="85" customFormat="1" ht="12" customHeight="1" hidden="1">
      <c r="A95" s="121">
        <f>'Златибор 2018'!A95</f>
        <v>90</v>
      </c>
      <c r="B95" s="93" t="str">
        <f>'Златибор 2018'!B95</f>
        <v>Реализација пројекта презентације ЗП у оквиру клуба Кошутњак</v>
      </c>
      <c r="C95" s="94" t="str">
        <f>'Златибор 2018'!C95</f>
        <v>ком.</v>
      </c>
      <c r="D95" s="46"/>
      <c r="E95" s="70"/>
      <c r="F95" s="61">
        <f t="shared" si="13"/>
        <v>0</v>
      </c>
      <c r="G95" s="36">
        <f t="shared" si="14"/>
        <v>0</v>
      </c>
      <c r="H95" s="60">
        <f t="shared" si="15"/>
        <v>0</v>
      </c>
      <c r="I95" s="37">
        <f t="shared" si="16"/>
        <v>0</v>
      </c>
      <c r="J95" s="38"/>
      <c r="K95" s="41"/>
      <c r="L95" s="61">
        <f t="shared" si="17"/>
        <v>0</v>
      </c>
      <c r="M95" s="36">
        <f t="shared" si="18"/>
        <v>0</v>
      </c>
      <c r="N95" s="36">
        <f t="shared" si="19"/>
        <v>0</v>
      </c>
      <c r="O95" s="37">
        <f t="shared" si="20"/>
        <v>0</v>
      </c>
      <c r="P95" s="153">
        <f t="shared" si="12"/>
        <v>0</v>
      </c>
      <c r="Q95" s="175">
        <f t="shared" si="21"/>
        <v>0</v>
      </c>
      <c r="R95" s="154">
        <f t="shared" si="21"/>
        <v>0</v>
      </c>
      <c r="S95" s="155">
        <f t="shared" si="22"/>
        <v>0</v>
      </c>
      <c r="V95" s="86"/>
    </row>
    <row r="96" spans="1:22" s="85" customFormat="1" ht="12" customHeight="1" hidden="1">
      <c r="A96" s="121">
        <f>'Златибор 2018'!A96</f>
        <v>0</v>
      </c>
      <c r="B96" s="93">
        <f>'Златибор 2018'!B96</f>
        <v>0</v>
      </c>
      <c r="C96" s="94">
        <f>'Златибор 2018'!C96</f>
        <v>0</v>
      </c>
      <c r="D96" s="46"/>
      <c r="E96" s="70"/>
      <c r="F96" s="61">
        <f t="shared" si="13"/>
        <v>0</v>
      </c>
      <c r="G96" s="36">
        <f t="shared" si="14"/>
        <v>0</v>
      </c>
      <c r="H96" s="60">
        <f t="shared" si="15"/>
        <v>0</v>
      </c>
      <c r="I96" s="37">
        <f t="shared" si="16"/>
        <v>0</v>
      </c>
      <c r="J96" s="38"/>
      <c r="K96" s="41"/>
      <c r="L96" s="61">
        <f t="shared" si="17"/>
        <v>0</v>
      </c>
      <c r="M96" s="130">
        <f t="shared" si="18"/>
        <v>0</v>
      </c>
      <c r="N96" s="36">
        <f t="shared" si="19"/>
        <v>0</v>
      </c>
      <c r="O96" s="37">
        <f t="shared" si="20"/>
        <v>0</v>
      </c>
      <c r="P96" s="153">
        <f t="shared" si="12"/>
        <v>0</v>
      </c>
      <c r="Q96" s="175">
        <f t="shared" si="21"/>
        <v>0</v>
      </c>
      <c r="R96" s="154">
        <f t="shared" si="21"/>
        <v>0</v>
      </c>
      <c r="S96" s="155">
        <f t="shared" si="22"/>
        <v>0</v>
      </c>
      <c r="V96" s="86"/>
    </row>
    <row r="97" spans="1:22" s="85" customFormat="1" ht="12" customHeight="1" hidden="1">
      <c r="A97" s="121">
        <f>'Златибор 2018'!A97</f>
        <v>0</v>
      </c>
      <c r="B97" s="93">
        <f>'Златибор 2018'!B97</f>
        <v>0</v>
      </c>
      <c r="C97" s="94">
        <f>'Златибор 2018'!C97</f>
        <v>0</v>
      </c>
      <c r="D97" s="45"/>
      <c r="E97" s="70"/>
      <c r="F97" s="61">
        <f t="shared" si="13"/>
        <v>0</v>
      </c>
      <c r="G97" s="36">
        <f t="shared" si="14"/>
        <v>0</v>
      </c>
      <c r="H97" s="60">
        <f t="shared" si="15"/>
        <v>0</v>
      </c>
      <c r="I97" s="37">
        <f t="shared" si="16"/>
        <v>0</v>
      </c>
      <c r="J97" s="35"/>
      <c r="K97" s="36"/>
      <c r="L97" s="60">
        <f t="shared" si="17"/>
        <v>0</v>
      </c>
      <c r="M97" s="130">
        <f t="shared" si="18"/>
        <v>0</v>
      </c>
      <c r="N97" s="36">
        <f t="shared" si="19"/>
        <v>0</v>
      </c>
      <c r="O97" s="37">
        <f t="shared" si="20"/>
        <v>0</v>
      </c>
      <c r="P97" s="153">
        <f t="shared" si="12"/>
        <v>0</v>
      </c>
      <c r="Q97" s="175">
        <f t="shared" si="21"/>
        <v>0</v>
      </c>
      <c r="R97" s="154">
        <f t="shared" si="21"/>
        <v>0</v>
      </c>
      <c r="S97" s="155">
        <f t="shared" si="22"/>
        <v>0</v>
      </c>
      <c r="V97" s="86"/>
    </row>
    <row r="98" spans="1:22" s="85" customFormat="1" ht="12" customHeight="1" hidden="1">
      <c r="A98" s="121">
        <f>'Златибор 2018'!A98</f>
        <v>0</v>
      </c>
      <c r="B98" s="93">
        <f>'Златибор 2018'!B98</f>
        <v>0</v>
      </c>
      <c r="C98" s="94">
        <f>'Златибор 2018'!C98</f>
        <v>0</v>
      </c>
      <c r="D98" s="45"/>
      <c r="E98" s="70"/>
      <c r="F98" s="61">
        <f t="shared" si="13"/>
        <v>0</v>
      </c>
      <c r="G98" s="36">
        <f t="shared" si="14"/>
        <v>0</v>
      </c>
      <c r="H98" s="60">
        <f t="shared" si="15"/>
        <v>0</v>
      </c>
      <c r="I98" s="37">
        <f t="shared" si="16"/>
        <v>0</v>
      </c>
      <c r="J98" s="35"/>
      <c r="K98" s="36"/>
      <c r="L98" s="60">
        <f t="shared" si="17"/>
        <v>0</v>
      </c>
      <c r="M98" s="130">
        <f t="shared" si="18"/>
        <v>0</v>
      </c>
      <c r="N98" s="36">
        <f t="shared" si="19"/>
        <v>0</v>
      </c>
      <c r="O98" s="37">
        <f t="shared" si="20"/>
        <v>0</v>
      </c>
      <c r="P98" s="153">
        <f t="shared" si="12"/>
        <v>0</v>
      </c>
      <c r="Q98" s="175">
        <f t="shared" si="21"/>
        <v>0</v>
      </c>
      <c r="R98" s="154">
        <f t="shared" si="21"/>
        <v>0</v>
      </c>
      <c r="S98" s="155">
        <f t="shared" si="22"/>
        <v>0</v>
      </c>
      <c r="V98" s="86"/>
    </row>
    <row r="99" spans="1:22" s="85" customFormat="1" ht="12" customHeight="1" hidden="1">
      <c r="A99" s="121">
        <f>'Златибор 2018'!A99</f>
        <v>0</v>
      </c>
      <c r="B99" s="93">
        <f>'Златибор 2018'!B99</f>
        <v>0</v>
      </c>
      <c r="C99" s="94">
        <f>'Златибор 2018'!C99</f>
        <v>0</v>
      </c>
      <c r="D99" s="45"/>
      <c r="E99" s="70"/>
      <c r="F99" s="61">
        <f t="shared" si="13"/>
        <v>0</v>
      </c>
      <c r="G99" s="36">
        <f t="shared" si="14"/>
        <v>0</v>
      </c>
      <c r="H99" s="60">
        <f t="shared" si="15"/>
        <v>0</v>
      </c>
      <c r="I99" s="37">
        <f t="shared" si="16"/>
        <v>0</v>
      </c>
      <c r="J99" s="35"/>
      <c r="K99" s="36"/>
      <c r="L99" s="60">
        <f t="shared" si="17"/>
        <v>0</v>
      </c>
      <c r="M99" s="130">
        <f t="shared" si="18"/>
        <v>0</v>
      </c>
      <c r="N99" s="36">
        <f t="shared" si="19"/>
        <v>0</v>
      </c>
      <c r="O99" s="37">
        <f t="shared" si="20"/>
        <v>0</v>
      </c>
      <c r="P99" s="153">
        <f t="shared" si="12"/>
        <v>0</v>
      </c>
      <c r="Q99" s="175">
        <f t="shared" si="21"/>
        <v>0</v>
      </c>
      <c r="R99" s="154">
        <f t="shared" si="21"/>
        <v>0</v>
      </c>
      <c r="S99" s="155">
        <f t="shared" si="22"/>
        <v>0</v>
      </c>
      <c r="V99" s="86"/>
    </row>
    <row r="100" spans="1:22" s="85" customFormat="1" ht="12" customHeight="1" hidden="1">
      <c r="A100" s="121">
        <f>'Златибор 2018'!A100</f>
        <v>0</v>
      </c>
      <c r="B100" s="93">
        <f>'Златибор 2018'!B100</f>
        <v>0</v>
      </c>
      <c r="C100" s="94">
        <f>'Златибор 2018'!C100</f>
        <v>0</v>
      </c>
      <c r="D100" s="45"/>
      <c r="E100" s="70"/>
      <c r="F100" s="61">
        <f t="shared" si="13"/>
        <v>0</v>
      </c>
      <c r="G100" s="36">
        <f t="shared" si="14"/>
        <v>0</v>
      </c>
      <c r="H100" s="60">
        <f t="shared" si="15"/>
        <v>0</v>
      </c>
      <c r="I100" s="37">
        <f t="shared" si="16"/>
        <v>0</v>
      </c>
      <c r="J100" s="35"/>
      <c r="K100" s="36"/>
      <c r="L100" s="60">
        <f t="shared" si="17"/>
        <v>0</v>
      </c>
      <c r="M100" s="130">
        <f t="shared" si="18"/>
        <v>0</v>
      </c>
      <c r="N100" s="36">
        <f t="shared" si="19"/>
        <v>0</v>
      </c>
      <c r="O100" s="37">
        <f t="shared" si="20"/>
        <v>0</v>
      </c>
      <c r="P100" s="153">
        <f t="shared" si="12"/>
        <v>0</v>
      </c>
      <c r="Q100" s="175">
        <f t="shared" si="21"/>
        <v>0</v>
      </c>
      <c r="R100" s="154">
        <f t="shared" si="21"/>
        <v>0</v>
      </c>
      <c r="S100" s="155">
        <f t="shared" si="22"/>
        <v>0</v>
      </c>
      <c r="V100" s="86"/>
    </row>
    <row r="101" spans="1:22" s="85" customFormat="1" ht="12" customHeight="1" hidden="1">
      <c r="A101" s="121">
        <f>'Златибор 2018'!A101</f>
        <v>0</v>
      </c>
      <c r="B101" s="93">
        <f>'Златибор 2018'!B101</f>
        <v>0</v>
      </c>
      <c r="C101" s="94">
        <f>'Златибор 2018'!C101</f>
        <v>0</v>
      </c>
      <c r="D101" s="45"/>
      <c r="E101" s="70"/>
      <c r="F101" s="61">
        <f t="shared" si="13"/>
        <v>0</v>
      </c>
      <c r="G101" s="36">
        <f t="shared" si="14"/>
        <v>0</v>
      </c>
      <c r="H101" s="60">
        <f t="shared" si="15"/>
        <v>0</v>
      </c>
      <c r="I101" s="37">
        <f t="shared" si="16"/>
        <v>0</v>
      </c>
      <c r="J101" s="35"/>
      <c r="K101" s="36"/>
      <c r="L101" s="60">
        <f t="shared" si="17"/>
        <v>0</v>
      </c>
      <c r="M101" s="130">
        <f t="shared" si="18"/>
        <v>0</v>
      </c>
      <c r="N101" s="36">
        <f t="shared" si="19"/>
        <v>0</v>
      </c>
      <c r="O101" s="37">
        <f t="shared" si="20"/>
        <v>0</v>
      </c>
      <c r="P101" s="153">
        <f t="shared" si="12"/>
        <v>0</v>
      </c>
      <c r="Q101" s="175">
        <f t="shared" si="21"/>
        <v>0</v>
      </c>
      <c r="R101" s="154">
        <f t="shared" si="21"/>
        <v>0</v>
      </c>
      <c r="S101" s="155">
        <f t="shared" si="22"/>
        <v>0</v>
      </c>
      <c r="V101" s="86"/>
    </row>
    <row r="102" spans="1:22" s="85" customFormat="1" ht="12" customHeight="1" hidden="1">
      <c r="A102" s="121" t="str">
        <f>'Златибор 2018'!A102</f>
        <v>Учешће ЈП ,,Србојашуме Београд -36 %</v>
      </c>
      <c r="B102" s="93">
        <f>'Златибор 2018'!B102</f>
        <v>0</v>
      </c>
      <c r="C102" s="94">
        <f>'Златибор 2018'!C102</f>
        <v>0</v>
      </c>
      <c r="D102" s="45"/>
      <c r="E102" s="70"/>
      <c r="F102" s="61">
        <f t="shared" si="13"/>
        <v>0</v>
      </c>
      <c r="G102" s="36">
        <f t="shared" si="14"/>
        <v>0</v>
      </c>
      <c r="H102" s="60">
        <f t="shared" si="15"/>
        <v>0</v>
      </c>
      <c r="I102" s="37">
        <f t="shared" si="16"/>
        <v>0</v>
      </c>
      <c r="J102" s="35"/>
      <c r="K102" s="36"/>
      <c r="L102" s="60">
        <f t="shared" si="17"/>
        <v>0</v>
      </c>
      <c r="M102" s="130">
        <f t="shared" si="18"/>
        <v>0</v>
      </c>
      <c r="N102" s="36">
        <f t="shared" si="19"/>
        <v>0</v>
      </c>
      <c r="O102" s="37">
        <f t="shared" si="20"/>
        <v>0</v>
      </c>
      <c r="P102" s="153">
        <f t="shared" si="12"/>
        <v>0</v>
      </c>
      <c r="Q102" s="175">
        <f t="shared" si="21"/>
        <v>0</v>
      </c>
      <c r="R102" s="154">
        <f t="shared" si="21"/>
        <v>0</v>
      </c>
      <c r="S102" s="155">
        <f t="shared" si="22"/>
        <v>0</v>
      </c>
      <c r="V102" s="86"/>
    </row>
    <row r="103" spans="1:22" s="85" customFormat="1" ht="12" customHeight="1" hidden="1">
      <c r="A103" s="121" t="str">
        <f>'Златибор 2018'!A103</f>
        <v>Учешће Буџета Републике Србије - 64%</v>
      </c>
      <c r="B103" s="93">
        <f>'Златибор 2018'!B103</f>
        <v>0</v>
      </c>
      <c r="C103" s="94">
        <f>'Златибор 2018'!C103</f>
        <v>0</v>
      </c>
      <c r="D103" s="45"/>
      <c r="E103" s="70"/>
      <c r="F103" s="61">
        <f t="shared" si="13"/>
        <v>0</v>
      </c>
      <c r="G103" s="36">
        <f t="shared" si="14"/>
        <v>0</v>
      </c>
      <c r="H103" s="60">
        <f t="shared" si="15"/>
        <v>0</v>
      </c>
      <c r="I103" s="37">
        <f t="shared" si="16"/>
        <v>0</v>
      </c>
      <c r="J103" s="35"/>
      <c r="K103" s="36"/>
      <c r="L103" s="60">
        <f t="shared" si="17"/>
        <v>0</v>
      </c>
      <c r="M103" s="130">
        <f t="shared" si="18"/>
        <v>0</v>
      </c>
      <c r="N103" s="36">
        <f t="shared" si="19"/>
        <v>0</v>
      </c>
      <c r="O103" s="37">
        <f t="shared" si="20"/>
        <v>0</v>
      </c>
      <c r="P103" s="153">
        <f t="shared" si="12"/>
        <v>0</v>
      </c>
      <c r="Q103" s="175">
        <f t="shared" si="21"/>
        <v>0</v>
      </c>
      <c r="R103" s="154">
        <f t="shared" si="21"/>
        <v>0</v>
      </c>
      <c r="S103" s="155">
        <f t="shared" si="22"/>
        <v>0</v>
      </c>
      <c r="V103" s="86"/>
    </row>
    <row r="104" spans="1:22" s="85" customFormat="1" ht="12" customHeight="1" hidden="1">
      <c r="A104" s="121">
        <f>'Златибор 2018'!A104</f>
        <v>0</v>
      </c>
      <c r="B104" s="93">
        <f>'Златибор 2018'!B104</f>
        <v>0</v>
      </c>
      <c r="C104" s="94">
        <f>'Златибор 2018'!C104</f>
        <v>0</v>
      </c>
      <c r="D104" s="45"/>
      <c r="E104" s="70"/>
      <c r="F104" s="61">
        <f t="shared" si="13"/>
        <v>0</v>
      </c>
      <c r="G104" s="36">
        <f t="shared" si="14"/>
        <v>0</v>
      </c>
      <c r="H104" s="60">
        <f t="shared" si="15"/>
        <v>0</v>
      </c>
      <c r="I104" s="37">
        <f t="shared" si="16"/>
        <v>0</v>
      </c>
      <c r="J104" s="35"/>
      <c r="K104" s="36"/>
      <c r="L104" s="60">
        <f t="shared" si="17"/>
        <v>0</v>
      </c>
      <c r="M104" s="130">
        <f t="shared" si="18"/>
        <v>0</v>
      </c>
      <c r="N104" s="36">
        <f t="shared" si="19"/>
        <v>0</v>
      </c>
      <c r="O104" s="37">
        <f t="shared" si="20"/>
        <v>0</v>
      </c>
      <c r="P104" s="153">
        <f t="shared" si="12"/>
        <v>0</v>
      </c>
      <c r="Q104" s="175">
        <f t="shared" si="21"/>
        <v>0</v>
      </c>
      <c r="R104" s="154">
        <f t="shared" si="21"/>
        <v>0</v>
      </c>
      <c r="S104" s="155">
        <f t="shared" si="22"/>
        <v>0</v>
      </c>
      <c r="V104" s="86"/>
    </row>
    <row r="105" spans="1:22" s="85" customFormat="1" ht="12" customHeight="1" hidden="1">
      <c r="A105" s="121">
        <f>'Златибор 2018'!A105</f>
        <v>0</v>
      </c>
      <c r="B105" s="93">
        <f>'Златибор 2018'!B105</f>
        <v>0</v>
      </c>
      <c r="C105" s="94">
        <f>'Златибор 2018'!C105</f>
        <v>0</v>
      </c>
      <c r="D105" s="45"/>
      <c r="E105" s="70"/>
      <c r="F105" s="61">
        <f t="shared" si="13"/>
        <v>0</v>
      </c>
      <c r="G105" s="36">
        <f t="shared" si="14"/>
        <v>0</v>
      </c>
      <c r="H105" s="60">
        <f t="shared" si="15"/>
        <v>0</v>
      </c>
      <c r="I105" s="37">
        <f t="shared" si="16"/>
        <v>0</v>
      </c>
      <c r="J105" s="35"/>
      <c r="K105" s="36"/>
      <c r="L105" s="60">
        <f t="shared" si="17"/>
        <v>0</v>
      </c>
      <c r="M105" s="130">
        <f t="shared" si="18"/>
        <v>0</v>
      </c>
      <c r="N105" s="36">
        <f t="shared" si="19"/>
        <v>0</v>
      </c>
      <c r="O105" s="37">
        <f t="shared" si="20"/>
        <v>0</v>
      </c>
      <c r="P105" s="153">
        <f t="shared" si="12"/>
        <v>0</v>
      </c>
      <c r="Q105" s="175">
        <f t="shared" si="21"/>
        <v>0</v>
      </c>
      <c r="R105" s="154">
        <f t="shared" si="21"/>
        <v>0</v>
      </c>
      <c r="S105" s="155">
        <f t="shared" si="22"/>
        <v>0</v>
      </c>
      <c r="V105" s="86"/>
    </row>
    <row r="106" spans="1:22" s="85" customFormat="1" ht="12" customHeight="1" hidden="1">
      <c r="A106" s="121">
        <f>'Златибор 2018'!A106</f>
        <v>0</v>
      </c>
      <c r="B106" s="93">
        <f>'Златибор 2018'!B106</f>
        <v>0</v>
      </c>
      <c r="C106" s="94">
        <f>'Златибор 2018'!C106</f>
        <v>0</v>
      </c>
      <c r="D106" s="45"/>
      <c r="E106" s="70"/>
      <c r="F106" s="61">
        <f t="shared" si="13"/>
        <v>0</v>
      </c>
      <c r="G106" s="36">
        <f t="shared" si="14"/>
        <v>0</v>
      </c>
      <c r="H106" s="60">
        <f t="shared" si="15"/>
        <v>0</v>
      </c>
      <c r="I106" s="37">
        <f t="shared" si="16"/>
        <v>0</v>
      </c>
      <c r="J106" s="35"/>
      <c r="K106" s="36"/>
      <c r="L106" s="60">
        <f t="shared" si="17"/>
        <v>0</v>
      </c>
      <c r="M106" s="130">
        <f t="shared" si="18"/>
        <v>0</v>
      </c>
      <c r="N106" s="36">
        <f t="shared" si="19"/>
        <v>0</v>
      </c>
      <c r="O106" s="37">
        <f t="shared" si="20"/>
        <v>0</v>
      </c>
      <c r="P106" s="153">
        <f t="shared" si="12"/>
        <v>0</v>
      </c>
      <c r="Q106" s="175">
        <f t="shared" si="21"/>
        <v>0</v>
      </c>
      <c r="R106" s="154">
        <f t="shared" si="21"/>
        <v>0</v>
      </c>
      <c r="S106" s="155">
        <f t="shared" si="22"/>
        <v>0</v>
      </c>
      <c r="V106" s="86"/>
    </row>
    <row r="107" spans="1:22" s="85" customFormat="1" ht="12" customHeight="1" hidden="1">
      <c r="A107" s="121">
        <f>'Златибор 2018'!A107</f>
        <v>0</v>
      </c>
      <c r="B107" s="93">
        <f>'Златибор 2018'!B107</f>
        <v>0</v>
      </c>
      <c r="C107" s="94">
        <f>'Златибор 2018'!C107</f>
        <v>0</v>
      </c>
      <c r="D107" s="45"/>
      <c r="E107" s="70"/>
      <c r="F107" s="61">
        <f t="shared" si="13"/>
        <v>0</v>
      </c>
      <c r="G107" s="36">
        <f t="shared" si="14"/>
        <v>0</v>
      </c>
      <c r="H107" s="60">
        <f t="shared" si="15"/>
        <v>0</v>
      </c>
      <c r="I107" s="37">
        <f t="shared" si="16"/>
        <v>0</v>
      </c>
      <c r="J107" s="35"/>
      <c r="K107" s="36"/>
      <c r="L107" s="60">
        <f t="shared" si="17"/>
        <v>0</v>
      </c>
      <c r="M107" s="130">
        <f t="shared" si="18"/>
        <v>0</v>
      </c>
      <c r="N107" s="36">
        <f t="shared" si="19"/>
        <v>0</v>
      </c>
      <c r="O107" s="37">
        <f t="shared" si="20"/>
        <v>0</v>
      </c>
      <c r="P107" s="153">
        <f t="shared" si="12"/>
        <v>0</v>
      </c>
      <c r="Q107" s="175">
        <f t="shared" si="21"/>
        <v>0</v>
      </c>
      <c r="R107" s="154">
        <f t="shared" si="21"/>
        <v>0</v>
      </c>
      <c r="S107" s="155">
        <f t="shared" si="22"/>
        <v>0</v>
      </c>
      <c r="V107" s="86"/>
    </row>
    <row r="108" spans="1:22" s="85" customFormat="1" ht="12" customHeight="1" hidden="1">
      <c r="A108" s="121">
        <f>'Златибор 2018'!A108</f>
        <v>0</v>
      </c>
      <c r="B108" s="93">
        <f>'Златибор 2018'!B108</f>
        <v>0</v>
      </c>
      <c r="C108" s="94">
        <f>'Златибор 2018'!C108</f>
        <v>0</v>
      </c>
      <c r="D108" s="45"/>
      <c r="E108" s="70"/>
      <c r="F108" s="60">
        <f t="shared" si="13"/>
        <v>0</v>
      </c>
      <c r="G108" s="130">
        <f t="shared" si="14"/>
        <v>0</v>
      </c>
      <c r="H108" s="60">
        <f t="shared" si="15"/>
        <v>0</v>
      </c>
      <c r="I108" s="37">
        <f t="shared" si="16"/>
        <v>0</v>
      </c>
      <c r="J108" s="35"/>
      <c r="K108" s="36"/>
      <c r="L108" s="60">
        <f t="shared" si="17"/>
        <v>0</v>
      </c>
      <c r="M108" s="130">
        <f t="shared" si="18"/>
        <v>0</v>
      </c>
      <c r="N108" s="36">
        <f t="shared" si="19"/>
        <v>0</v>
      </c>
      <c r="O108" s="37">
        <f t="shared" si="20"/>
        <v>0</v>
      </c>
      <c r="P108" s="153">
        <f t="shared" si="12"/>
        <v>0</v>
      </c>
      <c r="Q108" s="175">
        <f t="shared" si="21"/>
        <v>0</v>
      </c>
      <c r="R108" s="154">
        <f t="shared" si="21"/>
        <v>0</v>
      </c>
      <c r="S108" s="155">
        <f t="shared" si="22"/>
        <v>0</v>
      </c>
      <c r="V108" s="86"/>
    </row>
    <row r="109" spans="1:22" s="85" customFormat="1" ht="12" customHeight="1" hidden="1">
      <c r="A109" s="121">
        <f>'Златибор 2018'!A109</f>
        <v>0</v>
      </c>
      <c r="B109" s="93">
        <f>'Златибор 2018'!B109</f>
        <v>0</v>
      </c>
      <c r="C109" s="94">
        <f>'Златибор 2018'!C109</f>
        <v>0</v>
      </c>
      <c r="D109" s="45"/>
      <c r="E109" s="70"/>
      <c r="F109" s="60">
        <f t="shared" si="13"/>
        <v>0</v>
      </c>
      <c r="G109" s="130">
        <f t="shared" si="14"/>
        <v>0</v>
      </c>
      <c r="H109" s="60">
        <f t="shared" si="15"/>
        <v>0</v>
      </c>
      <c r="I109" s="37">
        <f t="shared" si="16"/>
        <v>0</v>
      </c>
      <c r="J109" s="35"/>
      <c r="K109" s="36"/>
      <c r="L109" s="60">
        <f t="shared" si="17"/>
        <v>0</v>
      </c>
      <c r="M109" s="130">
        <f t="shared" si="18"/>
        <v>0</v>
      </c>
      <c r="N109" s="36">
        <f t="shared" si="19"/>
        <v>0</v>
      </c>
      <c r="O109" s="37">
        <f t="shared" si="20"/>
        <v>0</v>
      </c>
      <c r="P109" s="153">
        <f t="shared" si="12"/>
        <v>0</v>
      </c>
      <c r="Q109" s="175">
        <f t="shared" si="21"/>
        <v>0</v>
      </c>
      <c r="R109" s="154">
        <f t="shared" si="21"/>
        <v>0</v>
      </c>
      <c r="S109" s="155">
        <f t="shared" si="22"/>
        <v>0</v>
      </c>
      <c r="V109" s="86"/>
    </row>
    <row r="110" spans="1:22" s="85" customFormat="1" ht="12" customHeight="1" hidden="1">
      <c r="A110" s="121">
        <f>'Златибор 2018'!A110</f>
        <v>0</v>
      </c>
      <c r="B110" s="93">
        <f>'Златибор 2018'!B110</f>
        <v>0</v>
      </c>
      <c r="C110" s="94">
        <f>'Златибор 2018'!C110</f>
        <v>0</v>
      </c>
      <c r="D110" s="45"/>
      <c r="E110" s="70"/>
      <c r="F110" s="60">
        <f t="shared" si="13"/>
        <v>0</v>
      </c>
      <c r="G110" s="130">
        <f t="shared" si="14"/>
        <v>0</v>
      </c>
      <c r="H110" s="60">
        <f t="shared" si="15"/>
        <v>0</v>
      </c>
      <c r="I110" s="37">
        <f t="shared" si="16"/>
        <v>0</v>
      </c>
      <c r="J110" s="35"/>
      <c r="K110" s="36"/>
      <c r="L110" s="60">
        <f t="shared" si="17"/>
        <v>0</v>
      </c>
      <c r="M110" s="130">
        <f t="shared" si="18"/>
        <v>0</v>
      </c>
      <c r="N110" s="36">
        <f t="shared" si="19"/>
        <v>0</v>
      </c>
      <c r="O110" s="37">
        <f t="shared" si="20"/>
        <v>0</v>
      </c>
      <c r="P110" s="153">
        <f t="shared" si="12"/>
        <v>0</v>
      </c>
      <c r="Q110" s="175">
        <f t="shared" si="21"/>
        <v>0</v>
      </c>
      <c r="R110" s="154">
        <f t="shared" si="21"/>
        <v>0</v>
      </c>
      <c r="S110" s="155">
        <f t="shared" si="22"/>
        <v>0</v>
      </c>
      <c r="V110" s="86"/>
    </row>
    <row r="111" spans="1:22" s="85" customFormat="1" ht="12" customHeight="1" hidden="1">
      <c r="A111" s="97"/>
      <c r="B111" s="98"/>
      <c r="C111" s="99"/>
      <c r="D111" s="100"/>
      <c r="E111" s="101"/>
      <c r="F111" s="62">
        <f t="shared" si="13"/>
        <v>0</v>
      </c>
      <c r="G111" s="36">
        <f t="shared" si="14"/>
        <v>0</v>
      </c>
      <c r="H111" s="60">
        <f t="shared" si="15"/>
        <v>0</v>
      </c>
      <c r="I111" s="37">
        <f t="shared" si="16"/>
        <v>0</v>
      </c>
      <c r="J111" s="53"/>
      <c r="K111" s="51"/>
      <c r="L111" s="62">
        <f t="shared" si="17"/>
        <v>0</v>
      </c>
      <c r="M111" s="50">
        <f t="shared" si="18"/>
        <v>0</v>
      </c>
      <c r="N111" s="50">
        <f t="shared" si="19"/>
        <v>0</v>
      </c>
      <c r="O111" s="58">
        <f t="shared" si="20"/>
        <v>0</v>
      </c>
      <c r="P111" s="182">
        <f t="shared" si="12"/>
        <v>0</v>
      </c>
      <c r="Q111" s="183">
        <f t="shared" si="21"/>
        <v>0</v>
      </c>
      <c r="R111" s="184">
        <f t="shared" si="21"/>
        <v>0</v>
      </c>
      <c r="S111" s="185">
        <f t="shared" si="22"/>
        <v>0</v>
      </c>
      <c r="V111" s="86"/>
    </row>
    <row r="112" spans="1:22" s="79" customFormat="1" ht="22.5" customHeight="1" thickBot="1">
      <c r="A112" s="72"/>
      <c r="B112" s="73"/>
      <c r="C112" s="74"/>
      <c r="D112" s="75"/>
      <c r="E112" s="76"/>
      <c r="F112" s="77">
        <f>SUM(F6:F111)</f>
        <v>56176111.3914</v>
      </c>
      <c r="G112" s="76">
        <f>SUM(G6:G111)</f>
        <v>15592833.41742</v>
      </c>
      <c r="H112" s="76">
        <f>SUM(H6:H111)</f>
        <v>7796416.70871</v>
      </c>
      <c r="I112" s="78">
        <f>SUM(I6:I111)</f>
        <v>32786861.265270002</v>
      </c>
      <c r="J112" s="75"/>
      <c r="K112" s="76"/>
      <c r="L112" s="77">
        <f aca="true" t="shared" si="23" ref="L112:Q112">SUM(L6:L111)</f>
        <v>4149261</v>
      </c>
      <c r="M112" s="76">
        <f t="shared" si="23"/>
        <v>1244778.2999999998</v>
      </c>
      <c r="N112" s="76">
        <f t="shared" si="23"/>
        <v>622389.1499999999</v>
      </c>
      <c r="O112" s="78">
        <f t="shared" si="23"/>
        <v>2282093.5500000003</v>
      </c>
      <c r="P112" s="144">
        <f t="shared" si="23"/>
        <v>16837611.71742</v>
      </c>
      <c r="Q112" s="146">
        <f t="shared" si="23"/>
        <v>8418805.85871</v>
      </c>
      <c r="R112" s="146">
        <f>SUM(R6:R93)</f>
        <v>35068954.81527</v>
      </c>
      <c r="S112" s="147">
        <f>SUM(S6:S93)</f>
        <v>60325372.391399994</v>
      </c>
      <c r="V112" s="80"/>
    </row>
    <row r="113" spans="1:22" s="21" customFormat="1" ht="12">
      <c r="A113" s="27"/>
      <c r="B113" s="56"/>
      <c r="D113" s="57"/>
      <c r="E113" s="22"/>
      <c r="F113" s="22"/>
      <c r="G113" s="86"/>
      <c r="H113" s="86"/>
      <c r="I113" s="86"/>
      <c r="J113" s="57"/>
      <c r="K113" s="22"/>
      <c r="L113" s="22"/>
      <c r="M113" s="86"/>
      <c r="N113" s="86"/>
      <c r="O113" s="86"/>
      <c r="P113" s="79"/>
      <c r="Q113" s="79"/>
      <c r="R113" s="118"/>
      <c r="S113" s="104"/>
      <c r="V113" s="22"/>
    </row>
    <row r="114" spans="1:22" s="21" customFormat="1" ht="12">
      <c r="A114" s="227" t="s">
        <v>149</v>
      </c>
      <c r="B114" s="227"/>
      <c r="D114" s="57"/>
      <c r="E114" s="22"/>
      <c r="F114" s="22"/>
      <c r="G114" s="86"/>
      <c r="H114" s="86"/>
      <c r="I114" s="86"/>
      <c r="J114" s="57"/>
      <c r="K114" s="22"/>
      <c r="L114" s="22"/>
      <c r="M114" s="86"/>
      <c r="N114" s="86"/>
      <c r="O114" s="86"/>
      <c r="P114" s="79"/>
      <c r="Q114" s="79"/>
      <c r="R114" s="86"/>
      <c r="S114" s="85"/>
      <c r="V114" s="22"/>
    </row>
    <row r="115" spans="1:22" s="21" customFormat="1" ht="12">
      <c r="A115" s="227" t="s">
        <v>150</v>
      </c>
      <c r="B115" s="227"/>
      <c r="D115" s="57"/>
      <c r="E115" s="22"/>
      <c r="F115" s="22"/>
      <c r="G115" s="86"/>
      <c r="H115" s="86"/>
      <c r="I115" s="86"/>
      <c r="J115" s="57"/>
      <c r="K115" s="22"/>
      <c r="L115" s="22"/>
      <c r="M115" s="86"/>
      <c r="N115" s="86"/>
      <c r="O115" s="86"/>
      <c r="P115" s="79"/>
      <c r="Q115" s="79"/>
      <c r="R115" s="86"/>
      <c r="S115" s="85"/>
      <c r="V115" s="22"/>
    </row>
    <row r="116" spans="1:28" s="20" customFormat="1" ht="12.75">
      <c r="A116" s="27"/>
      <c r="B116" s="56"/>
      <c r="C116" s="21"/>
      <c r="D116" s="57"/>
      <c r="E116" s="22"/>
      <c r="F116" s="22"/>
      <c r="G116" s="83"/>
      <c r="H116" s="83"/>
      <c r="I116" s="83"/>
      <c r="J116" s="57"/>
      <c r="K116" s="22"/>
      <c r="L116" s="22"/>
      <c r="M116" s="83"/>
      <c r="N116" s="83"/>
      <c r="O116" s="83"/>
      <c r="P116" s="80"/>
      <c r="Q116" s="80"/>
      <c r="R116" s="86"/>
      <c r="S116" s="85"/>
      <c r="T116" s="21"/>
      <c r="U116" s="21"/>
      <c r="V116" s="22"/>
      <c r="W116" s="21"/>
      <c r="X116" s="21"/>
      <c r="Y116" s="21"/>
      <c r="Z116" s="21"/>
      <c r="AA116" s="21"/>
      <c r="AB116" s="21"/>
    </row>
    <row r="117" spans="1:28" s="20" customFormat="1" ht="12.75">
      <c r="A117" s="27"/>
      <c r="B117" s="56"/>
      <c r="C117" s="21"/>
      <c r="D117" s="57"/>
      <c r="E117" s="22"/>
      <c r="F117" s="22"/>
      <c r="G117" s="83"/>
      <c r="H117" s="83"/>
      <c r="I117" s="83"/>
      <c r="J117" s="57"/>
      <c r="K117" s="22"/>
      <c r="L117" s="22"/>
      <c r="M117" s="83"/>
      <c r="N117" s="83"/>
      <c r="O117" s="83"/>
      <c r="P117" s="161">
        <f>P112/S112</f>
        <v>0.27911326610924286</v>
      </c>
      <c r="Q117" s="161"/>
      <c r="R117" s="86"/>
      <c r="S117" s="85"/>
      <c r="T117" s="21"/>
      <c r="U117" s="21"/>
      <c r="V117" s="22"/>
      <c r="W117" s="21"/>
      <c r="X117" s="21"/>
      <c r="Y117" s="21"/>
      <c r="Z117" s="21"/>
      <c r="AA117" s="21"/>
      <c r="AB117" s="21"/>
    </row>
    <row r="118" spans="1:28" s="5" customFormat="1" ht="12.75">
      <c r="A118" s="2"/>
      <c r="B118" s="3"/>
      <c r="C118" s="1"/>
      <c r="D118" s="7"/>
      <c r="E118" s="4"/>
      <c r="F118" s="4"/>
      <c r="G118" s="83"/>
      <c r="H118" s="83"/>
      <c r="I118" s="83"/>
      <c r="J118" s="7"/>
      <c r="K118" s="4"/>
      <c r="L118" s="4"/>
      <c r="M118" s="83"/>
      <c r="N118" s="83"/>
      <c r="O118" s="83"/>
      <c r="P118" s="161">
        <f>R112/S112</f>
        <v>0.5813301008361358</v>
      </c>
      <c r="Q118" s="161"/>
      <c r="R118" s="86"/>
      <c r="S118" s="85"/>
      <c r="T118" s="1"/>
      <c r="U118" s="1"/>
      <c r="V118" s="4"/>
      <c r="W118" s="1"/>
      <c r="X118" s="1"/>
      <c r="Y118" s="1"/>
      <c r="Z118" s="1"/>
      <c r="AA118" s="1"/>
      <c r="AB118" s="1"/>
    </row>
    <row r="119" spans="1:28" s="5" customFormat="1" ht="12.75">
      <c r="A119" s="2"/>
      <c r="B119" s="3"/>
      <c r="C119" s="1"/>
      <c r="D119" s="7"/>
      <c r="E119" s="4"/>
      <c r="F119" s="4"/>
      <c r="G119" s="83"/>
      <c r="H119" s="83"/>
      <c r="I119" s="83"/>
      <c r="J119" s="7"/>
      <c r="K119" s="4"/>
      <c r="L119" s="4"/>
      <c r="M119" s="83"/>
      <c r="N119" s="83"/>
      <c r="O119" s="83"/>
      <c r="P119" s="79"/>
      <c r="Q119" s="79"/>
      <c r="R119" s="86"/>
      <c r="S119" s="85"/>
      <c r="T119" s="1"/>
      <c r="U119" s="1"/>
      <c r="V119" s="4"/>
      <c r="W119" s="1"/>
      <c r="X119" s="1"/>
      <c r="Y119" s="1"/>
      <c r="Z119" s="1"/>
      <c r="AA119" s="1"/>
      <c r="AB119" s="1"/>
    </row>
  </sheetData>
  <sheetProtection/>
  <mergeCells count="9">
    <mergeCell ref="A1:S1"/>
    <mergeCell ref="A114:B114"/>
    <mergeCell ref="A115:B115"/>
    <mergeCell ref="A3:A4"/>
    <mergeCell ref="B3:B4"/>
    <mergeCell ref="C3:C4"/>
    <mergeCell ref="D3:I3"/>
    <mergeCell ref="J3:O3"/>
    <mergeCell ref="P3:S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9"/>
  <sheetViews>
    <sheetView showZeros="0" view="pageBreakPreview" zoomScaleSheetLayoutView="100" zoomScalePageLayoutView="0" workbookViewId="0" topLeftCell="A17">
      <selection activeCell="D56" sqref="D56"/>
    </sheetView>
  </sheetViews>
  <sheetFormatPr defaultColWidth="9.140625" defaultRowHeight="12.75"/>
  <cols>
    <col min="1" max="1" width="5.28125" style="106" customWidth="1"/>
    <col min="2" max="2" width="58.28125" style="107" customWidth="1"/>
    <col min="3" max="3" width="6.421875" style="82" customWidth="1"/>
    <col min="4" max="4" width="9.7109375" style="108" customWidth="1"/>
    <col min="5" max="6" width="11.7109375" style="83" customWidth="1"/>
    <col min="7" max="8" width="10.57421875" style="83" customWidth="1"/>
    <col min="9" max="9" width="10.7109375" style="83" customWidth="1"/>
    <col min="10" max="10" width="9.7109375" style="108" customWidth="1"/>
    <col min="11" max="11" width="9.7109375" style="83" customWidth="1"/>
    <col min="12" max="12" width="11.7109375" style="83" customWidth="1"/>
    <col min="13" max="15" width="9.71093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11.7109375" style="82" bestFit="1" customWidth="1"/>
    <col min="21" max="21" width="9.140625" style="82" customWidth="1"/>
    <col min="22" max="22" width="12.7109375" style="83" bestFit="1" customWidth="1"/>
    <col min="23" max="25" width="9.140625" style="82" customWidth="1"/>
    <col min="26" max="26" width="11.57421875" style="82" bestFit="1" customWidth="1"/>
    <col min="27" max="16384" width="9.140625" style="82" customWidth="1"/>
  </cols>
  <sheetData>
    <row r="1" spans="1:19" ht="15.75" customHeight="1">
      <c r="A1" s="228" t="s">
        <v>136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.75" customHeight="1" thickBot="1">
      <c r="A2" s="8"/>
      <c r="B2" s="8"/>
      <c r="C2" s="8"/>
      <c r="D2" s="8"/>
      <c r="E2" s="8"/>
      <c r="F2" s="8"/>
      <c r="G2" s="180"/>
      <c r="H2" s="180"/>
      <c r="I2" s="180"/>
      <c r="J2" s="8"/>
      <c r="K2" s="8"/>
      <c r="L2" s="8"/>
      <c r="M2" s="180"/>
      <c r="N2" s="180"/>
      <c r="O2" s="180"/>
      <c r="P2" s="180"/>
      <c r="Q2" s="180"/>
      <c r="R2" s="180"/>
      <c r="S2" s="180"/>
    </row>
    <row r="3" spans="1:22" s="85" customFormat="1" ht="15.75" customHeight="1">
      <c r="A3" s="241" t="s">
        <v>57</v>
      </c>
      <c r="B3" s="243" t="s">
        <v>0</v>
      </c>
      <c r="C3" s="245" t="s">
        <v>56</v>
      </c>
      <c r="D3" s="235" t="s">
        <v>78</v>
      </c>
      <c r="E3" s="236"/>
      <c r="F3" s="236"/>
      <c r="G3" s="236"/>
      <c r="H3" s="236"/>
      <c r="I3" s="237"/>
      <c r="J3" s="238" t="s">
        <v>79</v>
      </c>
      <c r="K3" s="238"/>
      <c r="L3" s="238"/>
      <c r="M3" s="238"/>
      <c r="N3" s="238"/>
      <c r="O3" s="238"/>
      <c r="P3" s="247" t="s">
        <v>124</v>
      </c>
      <c r="Q3" s="248"/>
      <c r="R3" s="249"/>
      <c r="S3" s="250"/>
      <c r="V3" s="86"/>
    </row>
    <row r="4" spans="1:22" s="87" customFormat="1" ht="64.5" customHeight="1">
      <c r="A4" s="242"/>
      <c r="B4" s="244"/>
      <c r="C4" s="246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48" t="s">
        <v>122</v>
      </c>
      <c r="Q4" s="172" t="s">
        <v>156</v>
      </c>
      <c r="R4" s="24" t="s">
        <v>155</v>
      </c>
      <c r="S4" s="134" t="s">
        <v>123</v>
      </c>
      <c r="V4" s="8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87" customFormat="1" ht="12.75" customHeight="1" hidden="1">
      <c r="A6" s="119">
        <f>'Златибор 2018'!A6</f>
        <v>1</v>
      </c>
      <c r="B6" s="89" t="str">
        <f>'Златибор 2018'!B6</f>
        <v>Израда плана управљања  </v>
      </c>
      <c r="C6" s="90" t="str">
        <f>'Златибор 2018'!C6</f>
        <v>ком.</v>
      </c>
      <c r="D6" s="30"/>
      <c r="E6" s="91">
        <v>242000</v>
      </c>
      <c r="F6" s="59">
        <f>D6*E6*0.842</f>
        <v>0</v>
      </c>
      <c r="G6" s="36">
        <f>F6*0.3</f>
        <v>0</v>
      </c>
      <c r="H6" s="60">
        <f>F6*0.15</f>
        <v>0</v>
      </c>
      <c r="I6" s="37">
        <f>F6*0.55</f>
        <v>0</v>
      </c>
      <c r="J6" s="30"/>
      <c r="K6" s="31"/>
      <c r="L6" s="59">
        <f>J6*E6*0.158</f>
        <v>0</v>
      </c>
      <c r="M6" s="31">
        <f>L6*0.3</f>
        <v>0</v>
      </c>
      <c r="N6" s="31">
        <f>L6*0.15</f>
        <v>0</v>
      </c>
      <c r="O6" s="32">
        <f>L6*0.55</f>
        <v>0</v>
      </c>
      <c r="P6" s="153">
        <f aca="true" t="shared" si="0" ref="P6:P71">G6+M6</f>
        <v>0</v>
      </c>
      <c r="Q6" s="175">
        <f>N6+H6</f>
        <v>0</v>
      </c>
      <c r="R6" s="154">
        <f aca="true" t="shared" si="1" ref="R6:R71">O6+I6</f>
        <v>0</v>
      </c>
      <c r="S6" s="155">
        <f>P6+Q6+R6</f>
        <v>0</v>
      </c>
      <c r="V6" s="88"/>
    </row>
    <row r="7" spans="1:22" s="85" customFormat="1" ht="12" customHeight="1">
      <c r="A7" s="121">
        <f>'Златибор 2018'!A7</f>
        <v>2</v>
      </c>
      <c r="B7" s="93" t="str">
        <f>'Златибор 2018'!B7</f>
        <v>Израда годишњег програма управљања</v>
      </c>
      <c r="C7" s="94" t="str">
        <f>'Златибор 2018'!C7</f>
        <v>ком.</v>
      </c>
      <c r="D7" s="35">
        <v>1</v>
      </c>
      <c r="E7" s="70">
        <v>30250</v>
      </c>
      <c r="F7" s="60">
        <f>D7*E7*0.842</f>
        <v>25470.5</v>
      </c>
      <c r="G7" s="36">
        <f>F7*0.3</f>
        <v>7641.15</v>
      </c>
      <c r="H7" s="60">
        <f>F7*0.15</f>
        <v>3820.575</v>
      </c>
      <c r="I7" s="37">
        <f>F7*0.55</f>
        <v>14008.775000000001</v>
      </c>
      <c r="J7" s="35">
        <v>1</v>
      </c>
      <c r="K7" s="70">
        <v>30250</v>
      </c>
      <c r="L7" s="60">
        <f>E7*D7*0.158</f>
        <v>4779.5</v>
      </c>
      <c r="M7" s="36">
        <f>L7*0.3</f>
        <v>1433.85</v>
      </c>
      <c r="N7" s="36">
        <f>L7*0.15</f>
        <v>716.925</v>
      </c>
      <c r="O7" s="37">
        <f>L7*0.55</f>
        <v>2628.7250000000004</v>
      </c>
      <c r="P7" s="153">
        <f t="shared" si="0"/>
        <v>9075</v>
      </c>
      <c r="Q7" s="175">
        <f>N7+H7</f>
        <v>4537.5</v>
      </c>
      <c r="R7" s="154">
        <f t="shared" si="1"/>
        <v>16637.5</v>
      </c>
      <c r="S7" s="155">
        <f>P7+Q7+R7</f>
        <v>30250</v>
      </c>
      <c r="V7" s="86"/>
    </row>
    <row r="8" spans="1:22" s="85" customFormat="1" ht="12">
      <c r="A8" s="121">
        <f>'Златибор 2018'!A8</f>
        <v>3</v>
      </c>
      <c r="B8" s="93" t="str">
        <f>'Златибор 2018'!B8</f>
        <v>Израда годишњег извештаја </v>
      </c>
      <c r="C8" s="94" t="str">
        <f>'Златибор 2018'!C8</f>
        <v>ком.</v>
      </c>
      <c r="D8" s="35">
        <v>1</v>
      </c>
      <c r="E8" s="70">
        <v>30250</v>
      </c>
      <c r="F8" s="60">
        <f>D8*E8*0.842</f>
        <v>25470.5</v>
      </c>
      <c r="G8" s="36">
        <f aca="true" t="shared" si="2" ref="G8:G73">F8*0.3</f>
        <v>7641.15</v>
      </c>
      <c r="H8" s="60">
        <f aca="true" t="shared" si="3" ref="H8:H73">F8*0.15</f>
        <v>3820.575</v>
      </c>
      <c r="I8" s="37">
        <f aca="true" t="shared" si="4" ref="I8:I73">F8*0.55</f>
        <v>14008.775000000001</v>
      </c>
      <c r="J8" s="35">
        <v>1</v>
      </c>
      <c r="K8" s="70">
        <v>30250</v>
      </c>
      <c r="L8" s="60">
        <f>E8*D8*0.158</f>
        <v>4779.5</v>
      </c>
      <c r="M8" s="130">
        <f aca="true" t="shared" si="5" ref="M8:M73">L8*0.3</f>
        <v>1433.85</v>
      </c>
      <c r="N8" s="36">
        <f aca="true" t="shared" si="6" ref="N8:N73">L8*0.15</f>
        <v>716.925</v>
      </c>
      <c r="O8" s="37">
        <f aca="true" t="shared" si="7" ref="O8:O73">L8*0.55</f>
        <v>2628.7250000000004</v>
      </c>
      <c r="P8" s="153">
        <f t="shared" si="0"/>
        <v>9075</v>
      </c>
      <c r="Q8" s="175">
        <f aca="true" t="shared" si="8" ref="Q8:R73">N8+H8</f>
        <v>4537.5</v>
      </c>
      <c r="R8" s="154">
        <f t="shared" si="1"/>
        <v>16637.5</v>
      </c>
      <c r="S8" s="155">
        <f aca="true" t="shared" si="9" ref="S8:S73">P8+Q8+R8</f>
        <v>30250</v>
      </c>
      <c r="V8" s="86"/>
    </row>
    <row r="9" spans="1:22" s="85" customFormat="1" ht="12.75" customHeight="1" hidden="1">
      <c r="A9" s="121">
        <f>'Златибор 2018'!A9</f>
        <v>4</v>
      </c>
      <c r="B9" s="93" t="str">
        <f>'Златибор 2018'!B9</f>
        <v>Израда Правилника о унутрашњем реду и чуварској служби</v>
      </c>
      <c r="C9" s="94" t="str">
        <f>'Златибор 2018'!C9</f>
        <v>ком.</v>
      </c>
      <c r="D9" s="35"/>
      <c r="E9" s="70">
        <v>121000</v>
      </c>
      <c r="F9" s="60">
        <f aca="true" t="shared" si="10" ref="F9:F72">D9*E9</f>
        <v>0</v>
      </c>
      <c r="G9" s="130">
        <f t="shared" si="2"/>
        <v>0</v>
      </c>
      <c r="H9" s="60">
        <f t="shared" si="3"/>
        <v>0</v>
      </c>
      <c r="I9" s="37">
        <f t="shared" si="4"/>
        <v>0</v>
      </c>
      <c r="J9" s="35"/>
      <c r="K9" s="36"/>
      <c r="L9" s="60">
        <f aca="true" t="shared" si="11" ref="L9:L72">J9*K9</f>
        <v>0</v>
      </c>
      <c r="M9" s="130">
        <f t="shared" si="5"/>
        <v>0</v>
      </c>
      <c r="N9" s="36">
        <f t="shared" si="6"/>
        <v>0</v>
      </c>
      <c r="O9" s="37">
        <f t="shared" si="7"/>
        <v>0</v>
      </c>
      <c r="P9" s="153">
        <f t="shared" si="0"/>
        <v>0</v>
      </c>
      <c r="Q9" s="175">
        <f t="shared" si="8"/>
        <v>0</v>
      </c>
      <c r="R9" s="154">
        <f t="shared" si="1"/>
        <v>0</v>
      </c>
      <c r="S9" s="155">
        <f t="shared" si="9"/>
        <v>0</v>
      </c>
      <c r="V9" s="86"/>
    </row>
    <row r="10" spans="1:22" s="85" customFormat="1" ht="12" customHeight="1" hidden="1">
      <c r="A10" s="121">
        <f>'Златибор 2018'!A10</f>
        <v>5</v>
      </c>
      <c r="B10" s="93" t="str">
        <f>'Златибор 2018'!B10</f>
        <v>Израда Одлуке о накнадама</v>
      </c>
      <c r="C10" s="94" t="str">
        <f>'Златибор 2018'!C10</f>
        <v>ком.</v>
      </c>
      <c r="D10" s="35"/>
      <c r="E10" s="70">
        <v>121000</v>
      </c>
      <c r="F10" s="60">
        <f t="shared" si="10"/>
        <v>0</v>
      </c>
      <c r="G10" s="130">
        <f t="shared" si="2"/>
        <v>0</v>
      </c>
      <c r="H10" s="60">
        <f t="shared" si="3"/>
        <v>0</v>
      </c>
      <c r="I10" s="37">
        <f t="shared" si="4"/>
        <v>0</v>
      </c>
      <c r="J10" s="35"/>
      <c r="K10" s="36"/>
      <c r="L10" s="60">
        <f t="shared" si="11"/>
        <v>0</v>
      </c>
      <c r="M10" s="130">
        <f t="shared" si="5"/>
        <v>0</v>
      </c>
      <c r="N10" s="36">
        <f t="shared" si="6"/>
        <v>0</v>
      </c>
      <c r="O10" s="37">
        <f t="shared" si="7"/>
        <v>0</v>
      </c>
      <c r="P10" s="153">
        <f t="shared" si="0"/>
        <v>0</v>
      </c>
      <c r="Q10" s="175">
        <f t="shared" si="8"/>
        <v>0</v>
      </c>
      <c r="R10" s="154">
        <f t="shared" si="1"/>
        <v>0</v>
      </c>
      <c r="S10" s="155">
        <f t="shared" si="9"/>
        <v>0</v>
      </c>
      <c r="V10" s="86"/>
    </row>
    <row r="11" spans="1:22" s="95" customFormat="1" ht="12.75" customHeight="1" hidden="1">
      <c r="A11" s="121">
        <f>'Златибор 2018'!A11</f>
        <v>6</v>
      </c>
      <c r="B11" s="93" t="str">
        <f>'Златибор 2018'!B11</f>
        <v>Израда Oснова газдовања шумама</v>
      </c>
      <c r="C11" s="94" t="str">
        <f>'Златибор 2018'!C11</f>
        <v>ком.</v>
      </c>
      <c r="D11" s="38"/>
      <c r="E11" s="70">
        <v>800000</v>
      </c>
      <c r="F11" s="60">
        <f t="shared" si="10"/>
        <v>0</v>
      </c>
      <c r="G11" s="130">
        <f t="shared" si="2"/>
        <v>0</v>
      </c>
      <c r="H11" s="60">
        <f t="shared" si="3"/>
        <v>0</v>
      </c>
      <c r="I11" s="37">
        <f t="shared" si="4"/>
        <v>0</v>
      </c>
      <c r="J11" s="35"/>
      <c r="K11" s="36"/>
      <c r="L11" s="60">
        <f t="shared" si="11"/>
        <v>0</v>
      </c>
      <c r="M11" s="130">
        <f t="shared" si="5"/>
        <v>0</v>
      </c>
      <c r="N11" s="36">
        <f t="shared" si="6"/>
        <v>0</v>
      </c>
      <c r="O11" s="37">
        <f t="shared" si="7"/>
        <v>0</v>
      </c>
      <c r="P11" s="153">
        <f t="shared" si="0"/>
        <v>0</v>
      </c>
      <c r="Q11" s="175">
        <f t="shared" si="8"/>
        <v>0</v>
      </c>
      <c r="R11" s="154">
        <f t="shared" si="1"/>
        <v>0</v>
      </c>
      <c r="S11" s="155">
        <f t="shared" si="9"/>
        <v>0</v>
      </c>
      <c r="V11" s="96"/>
    </row>
    <row r="12" spans="1:22" s="95" customFormat="1" ht="12.75" customHeight="1" hidden="1">
      <c r="A12" s="121">
        <f>'Златибор 2018'!A12</f>
        <v>7</v>
      </c>
      <c r="B12" s="93" t="str">
        <f>'Златибор 2018'!B12</f>
        <v>Израда привременог програма управљања рибарским подручјем</v>
      </c>
      <c r="C12" s="94" t="str">
        <f>'Златибор 2018'!C12</f>
        <v>ком.</v>
      </c>
      <c r="D12" s="38"/>
      <c r="E12" s="70">
        <v>80000</v>
      </c>
      <c r="F12" s="61">
        <f t="shared" si="10"/>
        <v>0</v>
      </c>
      <c r="G12" s="36">
        <f t="shared" si="2"/>
        <v>0</v>
      </c>
      <c r="H12" s="60">
        <f t="shared" si="3"/>
        <v>0</v>
      </c>
      <c r="I12" s="37">
        <f t="shared" si="4"/>
        <v>0</v>
      </c>
      <c r="J12" s="38"/>
      <c r="K12" s="41"/>
      <c r="L12" s="61">
        <f t="shared" si="11"/>
        <v>0</v>
      </c>
      <c r="M12" s="36">
        <f t="shared" si="5"/>
        <v>0</v>
      </c>
      <c r="N12" s="36">
        <f t="shared" si="6"/>
        <v>0</v>
      </c>
      <c r="O12" s="37">
        <f t="shared" si="7"/>
        <v>0</v>
      </c>
      <c r="P12" s="153">
        <f t="shared" si="0"/>
        <v>0</v>
      </c>
      <c r="Q12" s="175">
        <f t="shared" si="8"/>
        <v>0</v>
      </c>
      <c r="R12" s="154">
        <f t="shared" si="1"/>
        <v>0</v>
      </c>
      <c r="S12" s="155">
        <f t="shared" si="9"/>
        <v>0</v>
      </c>
      <c r="V12" s="96"/>
    </row>
    <row r="13" spans="1:22" s="95" customFormat="1" ht="12.75" customHeight="1" hidden="1">
      <c r="A13" s="121">
        <f>'Златибор 2018'!A13</f>
        <v>8</v>
      </c>
      <c r="B13" s="93" t="str">
        <f>'Златибор 2018'!B13</f>
        <v>Измене и допуне</v>
      </c>
      <c r="C13" s="94" t="str">
        <f>'Златибор 2018'!C13</f>
        <v>ком.</v>
      </c>
      <c r="D13" s="38"/>
      <c r="E13" s="70">
        <v>40000</v>
      </c>
      <c r="F13" s="61">
        <f t="shared" si="10"/>
        <v>0</v>
      </c>
      <c r="G13" s="36">
        <f t="shared" si="2"/>
        <v>0</v>
      </c>
      <c r="H13" s="60">
        <f t="shared" si="3"/>
        <v>0</v>
      </c>
      <c r="I13" s="37">
        <f t="shared" si="4"/>
        <v>0</v>
      </c>
      <c r="J13" s="38"/>
      <c r="K13" s="41"/>
      <c r="L13" s="61">
        <f t="shared" si="11"/>
        <v>0</v>
      </c>
      <c r="M13" s="36">
        <f t="shared" si="5"/>
        <v>0</v>
      </c>
      <c r="N13" s="36">
        <f t="shared" si="6"/>
        <v>0</v>
      </c>
      <c r="O13" s="37">
        <f t="shared" si="7"/>
        <v>0</v>
      </c>
      <c r="P13" s="153">
        <f t="shared" si="0"/>
        <v>0</v>
      </c>
      <c r="Q13" s="175">
        <f t="shared" si="8"/>
        <v>0</v>
      </c>
      <c r="R13" s="154">
        <f t="shared" si="1"/>
        <v>0</v>
      </c>
      <c r="S13" s="155">
        <f t="shared" si="9"/>
        <v>0</v>
      </c>
      <c r="V13" s="96"/>
    </row>
    <row r="14" spans="1:22" s="95" customFormat="1" ht="12.75" customHeight="1" hidden="1">
      <c r="A14" s="121">
        <f>'Златибор 2018'!A14</f>
        <v>9</v>
      </c>
      <c r="B14" s="93" t="str">
        <f>'Златибор 2018'!B14</f>
        <v>Обележавање граница - I зона</v>
      </c>
      <c r="C14" s="94" t="str">
        <f>'Златибор 2018'!C14</f>
        <v>км</v>
      </c>
      <c r="D14" s="38"/>
      <c r="E14" s="70">
        <v>5068.26</v>
      </c>
      <c r="F14" s="61">
        <f t="shared" si="10"/>
        <v>0</v>
      </c>
      <c r="G14" s="36">
        <f t="shared" si="2"/>
        <v>0</v>
      </c>
      <c r="H14" s="60">
        <f t="shared" si="3"/>
        <v>0</v>
      </c>
      <c r="I14" s="37">
        <f t="shared" si="4"/>
        <v>0</v>
      </c>
      <c r="J14" s="38"/>
      <c r="K14" s="41"/>
      <c r="L14" s="61">
        <f t="shared" si="11"/>
        <v>0</v>
      </c>
      <c r="M14" s="36">
        <f t="shared" si="5"/>
        <v>0</v>
      </c>
      <c r="N14" s="36">
        <f t="shared" si="6"/>
        <v>0</v>
      </c>
      <c r="O14" s="37">
        <f t="shared" si="7"/>
        <v>0</v>
      </c>
      <c r="P14" s="153">
        <f t="shared" si="0"/>
        <v>0</v>
      </c>
      <c r="Q14" s="175">
        <f t="shared" si="8"/>
        <v>0</v>
      </c>
      <c r="R14" s="154">
        <f t="shared" si="1"/>
        <v>0</v>
      </c>
      <c r="S14" s="155">
        <f t="shared" si="9"/>
        <v>0</v>
      </c>
      <c r="V14" s="96"/>
    </row>
    <row r="15" spans="1:22" s="95" customFormat="1" ht="12.75" customHeight="1" hidden="1">
      <c r="A15" s="121">
        <f>'Златибор 2018'!A15</f>
        <v>10</v>
      </c>
      <c r="B15" s="93" t="str">
        <f>'Златибор 2018'!B15</f>
        <v>Обележавање граница - II зона </v>
      </c>
      <c r="C15" s="94" t="str">
        <f>'Златибор 2018'!C15</f>
        <v>км</v>
      </c>
      <c r="D15" s="38"/>
      <c r="E15" s="70">
        <v>5068.26</v>
      </c>
      <c r="F15" s="61">
        <f t="shared" si="10"/>
        <v>0</v>
      </c>
      <c r="G15" s="36">
        <f t="shared" si="2"/>
        <v>0</v>
      </c>
      <c r="H15" s="60">
        <f t="shared" si="3"/>
        <v>0</v>
      </c>
      <c r="I15" s="37">
        <f t="shared" si="4"/>
        <v>0</v>
      </c>
      <c r="J15" s="38"/>
      <c r="K15" s="41"/>
      <c r="L15" s="61">
        <f t="shared" si="11"/>
        <v>0</v>
      </c>
      <c r="M15" s="36">
        <f t="shared" si="5"/>
        <v>0</v>
      </c>
      <c r="N15" s="36">
        <f t="shared" si="6"/>
        <v>0</v>
      </c>
      <c r="O15" s="37">
        <f t="shared" si="7"/>
        <v>0</v>
      </c>
      <c r="P15" s="153">
        <f t="shared" si="0"/>
        <v>0</v>
      </c>
      <c r="Q15" s="175">
        <f t="shared" si="8"/>
        <v>0</v>
      </c>
      <c r="R15" s="154">
        <f t="shared" si="1"/>
        <v>0</v>
      </c>
      <c r="S15" s="155">
        <f t="shared" si="9"/>
        <v>0</v>
      </c>
      <c r="V15" s="96"/>
    </row>
    <row r="16" spans="1:22" s="95" customFormat="1" ht="12" customHeight="1" hidden="1">
      <c r="A16" s="121">
        <f>'Златибор 2018'!A16</f>
        <v>11</v>
      </c>
      <c r="B16" s="93" t="str">
        <f>'Златибор 2018'!B16</f>
        <v>Обележавање спољне границе </v>
      </c>
      <c r="C16" s="94" t="str">
        <f>'Златибор 2018'!C16</f>
        <v>км</v>
      </c>
      <c r="D16" s="38"/>
      <c r="E16" s="70">
        <v>5068.26</v>
      </c>
      <c r="F16" s="61">
        <f t="shared" si="10"/>
        <v>0</v>
      </c>
      <c r="G16" s="36">
        <f t="shared" si="2"/>
        <v>0</v>
      </c>
      <c r="H16" s="60">
        <f t="shared" si="3"/>
        <v>0</v>
      </c>
      <c r="I16" s="37">
        <f t="shared" si="4"/>
        <v>0</v>
      </c>
      <c r="J16" s="38"/>
      <c r="K16" s="41">
        <v>18150</v>
      </c>
      <c r="L16" s="61">
        <f t="shared" si="11"/>
        <v>0</v>
      </c>
      <c r="M16" s="36">
        <f t="shared" si="5"/>
        <v>0</v>
      </c>
      <c r="N16" s="36">
        <f t="shared" si="6"/>
        <v>0</v>
      </c>
      <c r="O16" s="37">
        <f t="shared" si="7"/>
        <v>0</v>
      </c>
      <c r="P16" s="153">
        <f t="shared" si="0"/>
        <v>0</v>
      </c>
      <c r="Q16" s="175">
        <f t="shared" si="8"/>
        <v>0</v>
      </c>
      <c r="R16" s="154">
        <f t="shared" si="1"/>
        <v>0</v>
      </c>
      <c r="S16" s="155">
        <f t="shared" si="9"/>
        <v>0</v>
      </c>
      <c r="T16" s="96"/>
      <c r="V16" s="96"/>
    </row>
    <row r="17" spans="1:22" s="95" customFormat="1" ht="12">
      <c r="A17" s="121">
        <f>'Златибор 2018'!A17</f>
        <v>12</v>
      </c>
      <c r="B17" s="93" t="str">
        <f>'Златибор 2018'!B17</f>
        <v>Обнављање граница</v>
      </c>
      <c r="C17" s="94" t="str">
        <f>'Златибор 2018'!C17</f>
        <v>км</v>
      </c>
      <c r="D17" s="38">
        <v>40</v>
      </c>
      <c r="E17" s="70">
        <v>6050</v>
      </c>
      <c r="F17" s="61">
        <f t="shared" si="10"/>
        <v>242000</v>
      </c>
      <c r="G17" s="36">
        <f t="shared" si="2"/>
        <v>72600</v>
      </c>
      <c r="H17" s="60">
        <f t="shared" si="3"/>
        <v>36300</v>
      </c>
      <c r="I17" s="37">
        <f t="shared" si="4"/>
        <v>133100</v>
      </c>
      <c r="J17" s="38">
        <v>10</v>
      </c>
      <c r="K17" s="41">
        <v>6050</v>
      </c>
      <c r="L17" s="61">
        <f t="shared" si="11"/>
        <v>60500</v>
      </c>
      <c r="M17" s="36">
        <f t="shared" si="5"/>
        <v>18150</v>
      </c>
      <c r="N17" s="36">
        <f t="shared" si="6"/>
        <v>9075</v>
      </c>
      <c r="O17" s="37">
        <f t="shared" si="7"/>
        <v>33275</v>
      </c>
      <c r="P17" s="153">
        <f t="shared" si="0"/>
        <v>90750</v>
      </c>
      <c r="Q17" s="175">
        <f t="shared" si="8"/>
        <v>45375</v>
      </c>
      <c r="R17" s="154">
        <f t="shared" si="1"/>
        <v>166375</v>
      </c>
      <c r="S17" s="155">
        <f t="shared" si="9"/>
        <v>302500</v>
      </c>
      <c r="T17" s="96"/>
      <c r="V17" s="96"/>
    </row>
    <row r="18" spans="1:22" s="95" customFormat="1" ht="12">
      <c r="A18" s="121">
        <f>'Златибор 2018'!A18</f>
        <v>13</v>
      </c>
      <c r="B18" s="93" t="str">
        <f>'Златибор 2018'!B18</f>
        <v>Израда и постављање ознака табли и путоказа  </v>
      </c>
      <c r="C18" s="94" t="str">
        <f>'Златибор 2018'!C18</f>
        <v>ком.</v>
      </c>
      <c r="D18" s="38">
        <v>10</v>
      </c>
      <c r="E18" s="70">
        <v>5000</v>
      </c>
      <c r="F18" s="61">
        <f t="shared" si="10"/>
        <v>50000</v>
      </c>
      <c r="G18" s="36">
        <f t="shared" si="2"/>
        <v>15000</v>
      </c>
      <c r="H18" s="60">
        <f t="shared" si="3"/>
        <v>7500</v>
      </c>
      <c r="I18" s="37">
        <f t="shared" si="4"/>
        <v>27500.000000000004</v>
      </c>
      <c r="J18" s="38">
        <v>4</v>
      </c>
      <c r="K18" s="41">
        <v>24200</v>
      </c>
      <c r="L18" s="61">
        <f t="shared" si="11"/>
        <v>96800</v>
      </c>
      <c r="M18" s="36">
        <f t="shared" si="5"/>
        <v>29040</v>
      </c>
      <c r="N18" s="36">
        <f t="shared" si="6"/>
        <v>14520</v>
      </c>
      <c r="O18" s="37">
        <f t="shared" si="7"/>
        <v>53240.00000000001</v>
      </c>
      <c r="P18" s="153">
        <f t="shared" si="0"/>
        <v>44040</v>
      </c>
      <c r="Q18" s="175">
        <f t="shared" si="8"/>
        <v>22020</v>
      </c>
      <c r="R18" s="154">
        <f t="shared" si="1"/>
        <v>80740.00000000001</v>
      </c>
      <c r="S18" s="155">
        <f t="shared" si="9"/>
        <v>146800</v>
      </c>
      <c r="V18" s="96"/>
    </row>
    <row r="19" spans="1:22" s="95" customFormat="1" ht="12">
      <c r="A19" s="121">
        <f>'Златибор 2018'!A19</f>
        <v>14</v>
      </c>
      <c r="B19" s="93" t="str">
        <f>'Златибор 2018'!B19</f>
        <v>Израда и постављање ознака табли и путоказа - отпад</v>
      </c>
      <c r="C19" s="94" t="str">
        <f>'Златибор 2018'!C19</f>
        <v>ком.</v>
      </c>
      <c r="D19" s="38">
        <v>5</v>
      </c>
      <c r="E19" s="70">
        <v>5000</v>
      </c>
      <c r="F19" s="61">
        <f t="shared" si="10"/>
        <v>25000</v>
      </c>
      <c r="G19" s="36">
        <f t="shared" si="2"/>
        <v>7500</v>
      </c>
      <c r="H19" s="60">
        <f t="shared" si="3"/>
        <v>3750</v>
      </c>
      <c r="I19" s="37">
        <f t="shared" si="4"/>
        <v>13750.000000000002</v>
      </c>
      <c r="J19" s="38"/>
      <c r="K19" s="41"/>
      <c r="L19" s="61">
        <f t="shared" si="11"/>
        <v>0</v>
      </c>
      <c r="M19" s="36">
        <f t="shared" si="5"/>
        <v>0</v>
      </c>
      <c r="N19" s="36">
        <f t="shared" si="6"/>
        <v>0</v>
      </c>
      <c r="O19" s="37">
        <f t="shared" si="7"/>
        <v>0</v>
      </c>
      <c r="P19" s="153">
        <f t="shared" si="0"/>
        <v>7500</v>
      </c>
      <c r="Q19" s="175">
        <f t="shared" si="8"/>
        <v>3750</v>
      </c>
      <c r="R19" s="154">
        <f t="shared" si="1"/>
        <v>13750.000000000002</v>
      </c>
      <c r="S19" s="155">
        <f t="shared" si="9"/>
        <v>25000</v>
      </c>
      <c r="V19" s="96"/>
    </row>
    <row r="20" spans="1:22" s="95" customFormat="1" ht="12">
      <c r="A20" s="121">
        <f>'Златибор 2018'!A20</f>
        <v>15</v>
      </c>
      <c r="B20" s="93" t="str">
        <f>'Златибор 2018'!B20</f>
        <v>Израда и постављање информативних табли  </v>
      </c>
      <c r="C20" s="94" t="str">
        <f>'Златибор 2018'!C20</f>
        <v>ком.</v>
      </c>
      <c r="D20" s="38">
        <v>2</v>
      </c>
      <c r="E20" s="70">
        <v>54000</v>
      </c>
      <c r="F20" s="61">
        <f t="shared" si="10"/>
        <v>108000</v>
      </c>
      <c r="G20" s="36">
        <f t="shared" si="2"/>
        <v>32400</v>
      </c>
      <c r="H20" s="60">
        <f t="shared" si="3"/>
        <v>16200</v>
      </c>
      <c r="I20" s="37">
        <f t="shared" si="4"/>
        <v>59400.00000000001</v>
      </c>
      <c r="J20" s="38"/>
      <c r="K20" s="41">
        <v>121000</v>
      </c>
      <c r="L20" s="61">
        <f t="shared" si="11"/>
        <v>0</v>
      </c>
      <c r="M20" s="36">
        <f t="shared" si="5"/>
        <v>0</v>
      </c>
      <c r="N20" s="36">
        <f t="shared" si="6"/>
        <v>0</v>
      </c>
      <c r="O20" s="37">
        <f t="shared" si="7"/>
        <v>0</v>
      </c>
      <c r="P20" s="153">
        <f t="shared" si="0"/>
        <v>32400</v>
      </c>
      <c r="Q20" s="175">
        <f t="shared" si="8"/>
        <v>16200</v>
      </c>
      <c r="R20" s="154">
        <f t="shared" si="1"/>
        <v>59400.00000000001</v>
      </c>
      <c r="S20" s="155">
        <f t="shared" si="9"/>
        <v>108000</v>
      </c>
      <c r="V20" s="96"/>
    </row>
    <row r="21" spans="1:22" s="95" customFormat="1" ht="12">
      <c r="A21" s="121">
        <f>'Златибор 2018'!A21</f>
        <v>16</v>
      </c>
      <c r="B21" s="93" t="str">
        <f>'Златибор 2018'!B21</f>
        <v>Одржавање постојећих табли</v>
      </c>
      <c r="C21" s="94" t="str">
        <f>'Златибор 2018'!C21</f>
        <v>ком.</v>
      </c>
      <c r="D21" s="38">
        <v>9</v>
      </c>
      <c r="E21" s="70">
        <v>3000</v>
      </c>
      <c r="F21" s="61">
        <f t="shared" si="10"/>
        <v>27000</v>
      </c>
      <c r="G21" s="36">
        <f t="shared" si="2"/>
        <v>8100</v>
      </c>
      <c r="H21" s="60">
        <f t="shared" si="3"/>
        <v>4050</v>
      </c>
      <c r="I21" s="37">
        <f t="shared" si="4"/>
        <v>14850.000000000002</v>
      </c>
      <c r="J21" s="38"/>
      <c r="K21" s="41">
        <v>3025</v>
      </c>
      <c r="L21" s="61">
        <f t="shared" si="11"/>
        <v>0</v>
      </c>
      <c r="M21" s="36">
        <f t="shared" si="5"/>
        <v>0</v>
      </c>
      <c r="N21" s="36">
        <f t="shared" si="6"/>
        <v>0</v>
      </c>
      <c r="O21" s="37">
        <f t="shared" si="7"/>
        <v>0</v>
      </c>
      <c r="P21" s="153">
        <f t="shared" si="0"/>
        <v>8100</v>
      </c>
      <c r="Q21" s="175">
        <f t="shared" si="8"/>
        <v>4050</v>
      </c>
      <c r="R21" s="154">
        <f t="shared" si="1"/>
        <v>14850.000000000002</v>
      </c>
      <c r="S21" s="155">
        <f t="shared" si="9"/>
        <v>27000</v>
      </c>
      <c r="V21" s="96"/>
    </row>
    <row r="22" spans="1:22" s="85" customFormat="1" ht="12">
      <c r="A22" s="121">
        <f>'Златибор 2018'!A22</f>
        <v>17</v>
      </c>
      <c r="B22" s="93" t="str">
        <f>'Златибор 2018'!B22</f>
        <v>Чување – бруто зараде чувара </v>
      </c>
      <c r="C22" s="94" t="str">
        <f>'Златибор 2018'!C22</f>
        <v>број</v>
      </c>
      <c r="D22" s="38">
        <v>60</v>
      </c>
      <c r="E22" s="70">
        <v>54166.6666</v>
      </c>
      <c r="F22" s="61">
        <f t="shared" si="10"/>
        <v>3249999.996</v>
      </c>
      <c r="G22" s="36">
        <f t="shared" si="2"/>
        <v>974999.9988</v>
      </c>
      <c r="H22" s="60">
        <f t="shared" si="3"/>
        <v>487499.9994</v>
      </c>
      <c r="I22" s="37">
        <f t="shared" si="4"/>
        <v>1787499.9978</v>
      </c>
      <c r="J22" s="38">
        <v>36</v>
      </c>
      <c r="K22" s="41">
        <v>45000</v>
      </c>
      <c r="L22" s="61">
        <f t="shared" si="11"/>
        <v>1620000</v>
      </c>
      <c r="M22" s="36">
        <f t="shared" si="5"/>
        <v>486000</v>
      </c>
      <c r="N22" s="36">
        <f t="shared" si="6"/>
        <v>243000</v>
      </c>
      <c r="O22" s="37">
        <f t="shared" si="7"/>
        <v>891000.0000000001</v>
      </c>
      <c r="P22" s="153">
        <f t="shared" si="0"/>
        <v>1460999.9988</v>
      </c>
      <c r="Q22" s="175">
        <f t="shared" si="8"/>
        <v>730499.9994</v>
      </c>
      <c r="R22" s="154">
        <f t="shared" si="1"/>
        <v>2678499.9978</v>
      </c>
      <c r="S22" s="155">
        <f t="shared" si="9"/>
        <v>4869999.995999999</v>
      </c>
      <c r="V22" s="86"/>
    </row>
    <row r="23" spans="1:22" s="85" customFormat="1" ht="12">
      <c r="A23" s="121">
        <f>'Златибор 2018'!A23</f>
        <v>18</v>
      </c>
      <c r="B23" s="93" t="str">
        <f>'Златибор 2018'!B23</f>
        <v>Чување – бруто зарада руководиоца чуварске службе</v>
      </c>
      <c r="C23" s="94" t="str">
        <f>'Златибор 2018'!C23</f>
        <v>број</v>
      </c>
      <c r="D23" s="38">
        <v>12</v>
      </c>
      <c r="E23" s="70">
        <v>98000</v>
      </c>
      <c r="F23" s="61">
        <f t="shared" si="10"/>
        <v>1176000</v>
      </c>
      <c r="G23" s="36">
        <f t="shared" si="2"/>
        <v>352800</v>
      </c>
      <c r="H23" s="60">
        <f t="shared" si="3"/>
        <v>176400</v>
      </c>
      <c r="I23" s="37">
        <f t="shared" si="4"/>
        <v>646800</v>
      </c>
      <c r="J23" s="38"/>
      <c r="K23" s="41"/>
      <c r="L23" s="61">
        <f t="shared" si="11"/>
        <v>0</v>
      </c>
      <c r="M23" s="36">
        <f t="shared" si="5"/>
        <v>0</v>
      </c>
      <c r="N23" s="36">
        <f t="shared" si="6"/>
        <v>0</v>
      </c>
      <c r="O23" s="37">
        <f t="shared" si="7"/>
        <v>0</v>
      </c>
      <c r="P23" s="153">
        <f t="shared" si="0"/>
        <v>352800</v>
      </c>
      <c r="Q23" s="175">
        <f t="shared" si="8"/>
        <v>176400</v>
      </c>
      <c r="R23" s="154">
        <f t="shared" si="1"/>
        <v>646800</v>
      </c>
      <c r="S23" s="155">
        <f t="shared" si="9"/>
        <v>1176000</v>
      </c>
      <c r="T23" s="86"/>
      <c r="V23" s="86"/>
    </row>
    <row r="24" spans="1:22" s="85" customFormat="1" ht="12" customHeight="1">
      <c r="A24" s="121">
        <f>'Златибор 2018'!A24</f>
        <v>19</v>
      </c>
      <c r="B24" s="93" t="str">
        <f>'Златибор 2018'!B24</f>
        <v>Надзор – бруто зараде стручног особља и њихови трошкови</v>
      </c>
      <c r="C24" s="94" t="str">
        <f>'Златибор 2018'!C24</f>
        <v>број</v>
      </c>
      <c r="D24" s="38">
        <v>12</v>
      </c>
      <c r="E24" s="70">
        <v>98000</v>
      </c>
      <c r="F24" s="61">
        <f t="shared" si="10"/>
        <v>1176000</v>
      </c>
      <c r="G24" s="36">
        <f t="shared" si="2"/>
        <v>352800</v>
      </c>
      <c r="H24" s="60">
        <f t="shared" si="3"/>
        <v>176400</v>
      </c>
      <c r="I24" s="37">
        <f t="shared" si="4"/>
        <v>646800</v>
      </c>
      <c r="J24" s="38">
        <v>4</v>
      </c>
      <c r="K24" s="41">
        <v>98000</v>
      </c>
      <c r="L24" s="61">
        <f t="shared" si="11"/>
        <v>392000</v>
      </c>
      <c r="M24" s="36">
        <f t="shared" si="5"/>
        <v>117600</v>
      </c>
      <c r="N24" s="36">
        <f t="shared" si="6"/>
        <v>58800</v>
      </c>
      <c r="O24" s="37">
        <f t="shared" si="7"/>
        <v>215600.00000000003</v>
      </c>
      <c r="P24" s="153">
        <f t="shared" si="0"/>
        <v>470400</v>
      </c>
      <c r="Q24" s="175">
        <f t="shared" si="8"/>
        <v>235200</v>
      </c>
      <c r="R24" s="154">
        <f t="shared" si="1"/>
        <v>862400</v>
      </c>
      <c r="S24" s="155">
        <f t="shared" si="9"/>
        <v>1568000</v>
      </c>
      <c r="V24" s="86"/>
    </row>
    <row r="25" spans="1:22" s="85" customFormat="1" ht="12" customHeight="1">
      <c r="A25" s="121">
        <f>'Златибор 2018'!A25</f>
        <v>20</v>
      </c>
      <c r="B25" s="93" t="str">
        <f>'Златибор 2018'!B25</f>
        <v>Бруто зараде осталог особља </v>
      </c>
      <c r="C25" s="94" t="str">
        <f>'Златибор 2018'!C25</f>
        <v>број</v>
      </c>
      <c r="D25" s="38">
        <v>12</v>
      </c>
      <c r="E25" s="70">
        <v>350000</v>
      </c>
      <c r="F25" s="41">
        <f t="shared" si="10"/>
        <v>4200000</v>
      </c>
      <c r="G25" s="36"/>
      <c r="H25" s="60"/>
      <c r="I25" s="37">
        <f>F25*1</f>
        <v>4200000</v>
      </c>
      <c r="J25" s="38"/>
      <c r="K25" s="41"/>
      <c r="L25" s="41"/>
      <c r="M25" s="36"/>
      <c r="N25" s="36"/>
      <c r="O25" s="37"/>
      <c r="P25" s="153">
        <f t="shared" si="0"/>
        <v>0</v>
      </c>
      <c r="Q25" s="175">
        <f t="shared" si="8"/>
        <v>0</v>
      </c>
      <c r="R25" s="154">
        <f t="shared" si="1"/>
        <v>4200000</v>
      </c>
      <c r="S25" s="155">
        <f t="shared" si="9"/>
        <v>4200000</v>
      </c>
      <c r="V25" s="86"/>
    </row>
    <row r="26" spans="1:22" s="85" customFormat="1" ht="12.75" customHeight="1">
      <c r="A26" s="121">
        <f>'Златибор 2018'!A26</f>
        <v>21</v>
      </c>
      <c r="B26" s="93" t="str">
        <f>'Златибор 2018'!B26</f>
        <v>Постављање столова са надстрешницама-"печурке"</v>
      </c>
      <c r="C26" s="94" t="str">
        <f>'Златибор 2018'!C26</f>
        <v>ком.</v>
      </c>
      <c r="D26" s="38">
        <v>1</v>
      </c>
      <c r="E26" s="70">
        <v>112200</v>
      </c>
      <c r="F26" s="61">
        <f t="shared" si="10"/>
        <v>112200</v>
      </c>
      <c r="G26" s="36">
        <f t="shared" si="2"/>
        <v>33660</v>
      </c>
      <c r="H26" s="60">
        <f t="shared" si="3"/>
        <v>16830</v>
      </c>
      <c r="I26" s="37">
        <f t="shared" si="4"/>
        <v>61710.00000000001</v>
      </c>
      <c r="J26" s="38">
        <v>1</v>
      </c>
      <c r="K26" s="41">
        <v>112200</v>
      </c>
      <c r="L26" s="61">
        <f t="shared" si="11"/>
        <v>112200</v>
      </c>
      <c r="M26" s="36">
        <f t="shared" si="5"/>
        <v>33660</v>
      </c>
      <c r="N26" s="36">
        <f t="shared" si="6"/>
        <v>16830</v>
      </c>
      <c r="O26" s="37">
        <f t="shared" si="7"/>
        <v>61710.00000000001</v>
      </c>
      <c r="P26" s="153">
        <f t="shared" si="0"/>
        <v>67320</v>
      </c>
      <c r="Q26" s="175">
        <f t="shared" si="8"/>
        <v>33660</v>
      </c>
      <c r="R26" s="154">
        <f t="shared" si="1"/>
        <v>123420.00000000001</v>
      </c>
      <c r="S26" s="155">
        <f t="shared" si="9"/>
        <v>224400</v>
      </c>
      <c r="V26" s="86"/>
    </row>
    <row r="27" spans="1:22" s="85" customFormat="1" ht="12">
      <c r="A27" s="121">
        <f>'Златибор 2018'!A27</f>
        <v>22</v>
      </c>
      <c r="B27" s="93" t="str">
        <f>'Златибор 2018'!B27</f>
        <v>Гарнитура стола са клупама</v>
      </c>
      <c r="C27" s="94" t="str">
        <f>'Златибор 2018'!C27</f>
        <v>ком.</v>
      </c>
      <c r="D27" s="38">
        <v>3</v>
      </c>
      <c r="E27" s="70">
        <v>17000</v>
      </c>
      <c r="F27" s="61">
        <f t="shared" si="10"/>
        <v>51000</v>
      </c>
      <c r="G27" s="36">
        <f t="shared" si="2"/>
        <v>15300</v>
      </c>
      <c r="H27" s="60">
        <f t="shared" si="3"/>
        <v>7650</v>
      </c>
      <c r="I27" s="37">
        <f t="shared" si="4"/>
        <v>28050.000000000004</v>
      </c>
      <c r="J27" s="38">
        <v>1</v>
      </c>
      <c r="K27" s="41">
        <v>19602</v>
      </c>
      <c r="L27" s="61">
        <f t="shared" si="11"/>
        <v>19602</v>
      </c>
      <c r="M27" s="36">
        <f t="shared" si="5"/>
        <v>5880.599999999999</v>
      </c>
      <c r="N27" s="36">
        <f t="shared" si="6"/>
        <v>2940.2999999999997</v>
      </c>
      <c r="O27" s="37">
        <f t="shared" si="7"/>
        <v>10781.1</v>
      </c>
      <c r="P27" s="153">
        <f t="shared" si="0"/>
        <v>21180.6</v>
      </c>
      <c r="Q27" s="175">
        <f t="shared" si="8"/>
        <v>10590.3</v>
      </c>
      <c r="R27" s="154">
        <f t="shared" si="1"/>
        <v>38831.100000000006</v>
      </c>
      <c r="S27" s="155">
        <f t="shared" si="9"/>
        <v>70602</v>
      </c>
      <c r="T27" s="86"/>
      <c r="V27" s="86"/>
    </row>
    <row r="28" spans="1:22" s="85" customFormat="1" ht="12.75" customHeight="1">
      <c r="A28" s="121">
        <f>'Златибор 2018'!A28</f>
        <v>23</v>
      </c>
      <c r="B28" s="93" t="str">
        <f>'Златибор 2018'!B28</f>
        <v>Израда и постављање корпи за отпатке</v>
      </c>
      <c r="C28" s="94" t="str">
        <f>'Златибор 2018'!C28</f>
        <v>ком.</v>
      </c>
      <c r="D28" s="38">
        <v>3</v>
      </c>
      <c r="E28" s="70">
        <v>9000</v>
      </c>
      <c r="F28" s="61">
        <f t="shared" si="10"/>
        <v>27000</v>
      </c>
      <c r="G28" s="36">
        <f t="shared" si="2"/>
        <v>8100</v>
      </c>
      <c r="H28" s="60">
        <f t="shared" si="3"/>
        <v>4050</v>
      </c>
      <c r="I28" s="37">
        <f t="shared" si="4"/>
        <v>14850.000000000002</v>
      </c>
      <c r="J28" s="38">
        <v>3</v>
      </c>
      <c r="K28" s="41">
        <v>9000</v>
      </c>
      <c r="L28" s="61">
        <f t="shared" si="11"/>
        <v>27000</v>
      </c>
      <c r="M28" s="36">
        <f t="shared" si="5"/>
        <v>8100</v>
      </c>
      <c r="N28" s="36">
        <f t="shared" si="6"/>
        <v>4050</v>
      </c>
      <c r="O28" s="37">
        <f t="shared" si="7"/>
        <v>14850.000000000002</v>
      </c>
      <c r="P28" s="153">
        <f t="shared" si="0"/>
        <v>16200</v>
      </c>
      <c r="Q28" s="175">
        <f t="shared" si="8"/>
        <v>8100</v>
      </c>
      <c r="R28" s="154">
        <f t="shared" si="1"/>
        <v>29700.000000000004</v>
      </c>
      <c r="S28" s="155">
        <f t="shared" si="9"/>
        <v>54000</v>
      </c>
      <c r="V28" s="86"/>
    </row>
    <row r="29" spans="1:22" s="85" customFormat="1" ht="12">
      <c r="A29" s="121">
        <f>'Златибор 2018'!A29</f>
        <v>24</v>
      </c>
      <c r="B29" s="93" t="str">
        <f>'Златибор 2018'!B29</f>
        <v>Израда и постављање ложишта за пикник </v>
      </c>
      <c r="C29" s="94" t="str">
        <f>'Златибор 2018'!C29</f>
        <v>ком.</v>
      </c>
      <c r="D29" s="38">
        <v>3</v>
      </c>
      <c r="E29" s="70">
        <v>12000</v>
      </c>
      <c r="F29" s="61">
        <f t="shared" si="10"/>
        <v>36000</v>
      </c>
      <c r="G29" s="36">
        <f t="shared" si="2"/>
        <v>10800</v>
      </c>
      <c r="H29" s="60">
        <f t="shared" si="3"/>
        <v>5400</v>
      </c>
      <c r="I29" s="37">
        <f t="shared" si="4"/>
        <v>19800</v>
      </c>
      <c r="J29" s="38">
        <v>2</v>
      </c>
      <c r="K29" s="41">
        <v>11800</v>
      </c>
      <c r="L29" s="61">
        <f t="shared" si="11"/>
        <v>23600</v>
      </c>
      <c r="M29" s="36">
        <f t="shared" si="5"/>
        <v>7080</v>
      </c>
      <c r="N29" s="36">
        <f t="shared" si="6"/>
        <v>3540</v>
      </c>
      <c r="O29" s="37">
        <f t="shared" si="7"/>
        <v>12980.000000000002</v>
      </c>
      <c r="P29" s="153">
        <f t="shared" si="0"/>
        <v>17880</v>
      </c>
      <c r="Q29" s="175">
        <f t="shared" si="8"/>
        <v>8940</v>
      </c>
      <c r="R29" s="154">
        <f t="shared" si="1"/>
        <v>32780</v>
      </c>
      <c r="S29" s="155">
        <f t="shared" si="9"/>
        <v>59600</v>
      </c>
      <c r="V29" s="86"/>
    </row>
    <row r="30" spans="1:22" s="85" customFormat="1" ht="12">
      <c r="A30" s="121">
        <f>'Златибор 2018'!A30</f>
        <v>25</v>
      </c>
      <c r="B30" s="93" t="str">
        <f>'Златибор 2018'!B30</f>
        <v>Уређење пешачких стаза</v>
      </c>
      <c r="C30" s="94" t="str">
        <f>'Златибор 2018'!C30</f>
        <v>км</v>
      </c>
      <c r="D30" s="38"/>
      <c r="E30" s="70">
        <v>44000</v>
      </c>
      <c r="F30" s="61">
        <f t="shared" si="10"/>
        <v>0</v>
      </c>
      <c r="G30" s="36">
        <f t="shared" si="2"/>
        <v>0</v>
      </c>
      <c r="H30" s="60">
        <f t="shared" si="3"/>
        <v>0</v>
      </c>
      <c r="I30" s="37">
        <f t="shared" si="4"/>
        <v>0</v>
      </c>
      <c r="J30" s="38">
        <v>3</v>
      </c>
      <c r="K30" s="41">
        <v>96800</v>
      </c>
      <c r="L30" s="61">
        <f t="shared" si="11"/>
        <v>290400</v>
      </c>
      <c r="M30" s="36">
        <f t="shared" si="5"/>
        <v>87120</v>
      </c>
      <c r="N30" s="36">
        <f t="shared" si="6"/>
        <v>43560</v>
      </c>
      <c r="O30" s="37">
        <f t="shared" si="7"/>
        <v>159720</v>
      </c>
      <c r="P30" s="153">
        <f t="shared" si="0"/>
        <v>87120</v>
      </c>
      <c r="Q30" s="175">
        <f t="shared" si="8"/>
        <v>43560</v>
      </c>
      <c r="R30" s="154">
        <f t="shared" si="1"/>
        <v>159720</v>
      </c>
      <c r="S30" s="155">
        <f t="shared" si="9"/>
        <v>290400</v>
      </c>
      <c r="V30" s="86"/>
    </row>
    <row r="31" spans="1:22" s="85" customFormat="1" ht="12">
      <c r="A31" s="121">
        <f>'Златибор 2018'!A31</f>
        <v>26</v>
      </c>
      <c r="B31" s="93" t="str">
        <f>'Златибор 2018'!B31</f>
        <v>Уређење бициклистичких стаза</v>
      </c>
      <c r="C31" s="94" t="str">
        <f>'Златибор 2018'!C31</f>
        <v>км</v>
      </c>
      <c r="D31" s="38"/>
      <c r="E31" s="70">
        <v>44000</v>
      </c>
      <c r="F31" s="61">
        <f t="shared" si="10"/>
        <v>0</v>
      </c>
      <c r="G31" s="36">
        <f t="shared" si="2"/>
        <v>0</v>
      </c>
      <c r="H31" s="60">
        <f t="shared" si="3"/>
        <v>0</v>
      </c>
      <c r="I31" s="37">
        <f t="shared" si="4"/>
        <v>0</v>
      </c>
      <c r="J31" s="38">
        <v>1</v>
      </c>
      <c r="K31" s="41">
        <v>96800</v>
      </c>
      <c r="L31" s="61">
        <f t="shared" si="11"/>
        <v>96800</v>
      </c>
      <c r="M31" s="36">
        <f t="shared" si="5"/>
        <v>29040</v>
      </c>
      <c r="N31" s="36">
        <f t="shared" si="6"/>
        <v>14520</v>
      </c>
      <c r="O31" s="37">
        <f t="shared" si="7"/>
        <v>53240.00000000001</v>
      </c>
      <c r="P31" s="153">
        <f t="shared" si="0"/>
        <v>29040</v>
      </c>
      <c r="Q31" s="175">
        <f t="shared" si="8"/>
        <v>14520</v>
      </c>
      <c r="R31" s="154">
        <f t="shared" si="1"/>
        <v>53240.00000000001</v>
      </c>
      <c r="S31" s="155">
        <f t="shared" si="9"/>
        <v>96800</v>
      </c>
      <c r="V31" s="86"/>
    </row>
    <row r="32" spans="1:22" s="85" customFormat="1" ht="12">
      <c r="A32" s="121">
        <f>'Златибор 2018'!A32</f>
        <v>27</v>
      </c>
      <c r="B32" s="93" t="str">
        <f>'Златибор 2018'!B32</f>
        <v>Уређење и одржавање путева на подручју ПП</v>
      </c>
      <c r="C32" s="94" t="str">
        <f>'Златибор 2018'!C32</f>
        <v>км</v>
      </c>
      <c r="D32" s="38">
        <v>3</v>
      </c>
      <c r="E32" s="70">
        <v>1000000</v>
      </c>
      <c r="F32" s="61">
        <f t="shared" si="10"/>
        <v>3000000</v>
      </c>
      <c r="G32" s="36">
        <f t="shared" si="2"/>
        <v>900000</v>
      </c>
      <c r="H32" s="60">
        <f t="shared" si="3"/>
        <v>450000</v>
      </c>
      <c r="I32" s="37">
        <f t="shared" si="4"/>
        <v>1650000.0000000002</v>
      </c>
      <c r="J32" s="38"/>
      <c r="K32" s="41">
        <v>145200</v>
      </c>
      <c r="L32" s="61">
        <f t="shared" si="11"/>
        <v>0</v>
      </c>
      <c r="M32" s="36">
        <f t="shared" si="5"/>
        <v>0</v>
      </c>
      <c r="N32" s="36">
        <f t="shared" si="6"/>
        <v>0</v>
      </c>
      <c r="O32" s="37">
        <f t="shared" si="7"/>
        <v>0</v>
      </c>
      <c r="P32" s="153">
        <f t="shared" si="0"/>
        <v>900000</v>
      </c>
      <c r="Q32" s="175">
        <f t="shared" si="8"/>
        <v>450000</v>
      </c>
      <c r="R32" s="154">
        <f t="shared" si="1"/>
        <v>1650000.0000000002</v>
      </c>
      <c r="S32" s="155">
        <f t="shared" si="9"/>
        <v>3000000</v>
      </c>
      <c r="V32" s="86"/>
    </row>
    <row r="33" spans="1:22" s="85" customFormat="1" ht="12">
      <c r="A33" s="121">
        <f>'Златибор 2018'!A33</f>
        <v>28</v>
      </c>
      <c r="B33" s="93" t="str">
        <f>'Златибор 2018'!B33</f>
        <v>Одржавање чистоће  </v>
      </c>
      <c r="C33" s="94" t="str">
        <f>'Златибор 2018'!C33</f>
        <v>дан</v>
      </c>
      <c r="D33" s="38">
        <v>56</v>
      </c>
      <c r="E33" s="70">
        <v>2200</v>
      </c>
      <c r="F33" s="61">
        <f t="shared" si="10"/>
        <v>123200</v>
      </c>
      <c r="G33" s="36">
        <f t="shared" si="2"/>
        <v>36960</v>
      </c>
      <c r="H33" s="60">
        <f t="shared" si="3"/>
        <v>18480</v>
      </c>
      <c r="I33" s="37">
        <f t="shared" si="4"/>
        <v>67760</v>
      </c>
      <c r="J33" s="38">
        <v>30</v>
      </c>
      <c r="K33" s="41">
        <v>1100</v>
      </c>
      <c r="L33" s="61">
        <f t="shared" si="11"/>
        <v>33000</v>
      </c>
      <c r="M33" s="36">
        <f t="shared" si="5"/>
        <v>9900</v>
      </c>
      <c r="N33" s="36">
        <f t="shared" si="6"/>
        <v>4950</v>
      </c>
      <c r="O33" s="37">
        <f t="shared" si="7"/>
        <v>18150</v>
      </c>
      <c r="P33" s="153">
        <f t="shared" si="0"/>
        <v>46860</v>
      </c>
      <c r="Q33" s="175">
        <f t="shared" si="8"/>
        <v>23430</v>
      </c>
      <c r="R33" s="154">
        <f t="shared" si="1"/>
        <v>85910</v>
      </c>
      <c r="S33" s="155">
        <f t="shared" si="9"/>
        <v>156200</v>
      </c>
      <c r="V33" s="86"/>
    </row>
    <row r="34" spans="1:22" s="85" customFormat="1" ht="12">
      <c r="A34" s="121">
        <f>'Златибор 2018'!A34</f>
        <v>29</v>
      </c>
      <c r="B34" s="93" t="str">
        <f>'Златибор 2018'!B34</f>
        <v>Кошење траве</v>
      </c>
      <c r="C34" s="94" t="str">
        <f>'Златибор 2018'!C34</f>
        <v>ха</v>
      </c>
      <c r="D34" s="38"/>
      <c r="E34" s="70"/>
      <c r="F34" s="61">
        <f t="shared" si="10"/>
        <v>0</v>
      </c>
      <c r="G34" s="36">
        <f t="shared" si="2"/>
        <v>0</v>
      </c>
      <c r="H34" s="60">
        <f t="shared" si="3"/>
        <v>0</v>
      </c>
      <c r="I34" s="37">
        <f t="shared" si="4"/>
        <v>0</v>
      </c>
      <c r="J34" s="38">
        <v>10</v>
      </c>
      <c r="K34" s="41">
        <v>9075</v>
      </c>
      <c r="L34" s="61">
        <f t="shared" si="11"/>
        <v>90750</v>
      </c>
      <c r="M34" s="36">
        <f t="shared" si="5"/>
        <v>27225</v>
      </c>
      <c r="N34" s="36">
        <f t="shared" si="6"/>
        <v>13612.5</v>
      </c>
      <c r="O34" s="37">
        <f t="shared" si="7"/>
        <v>49912.50000000001</v>
      </c>
      <c r="P34" s="153">
        <f t="shared" si="0"/>
        <v>27225</v>
      </c>
      <c r="Q34" s="175">
        <f t="shared" si="8"/>
        <v>13612.5</v>
      </c>
      <c r="R34" s="154">
        <f t="shared" si="1"/>
        <v>49912.50000000001</v>
      </c>
      <c r="S34" s="155">
        <f t="shared" si="9"/>
        <v>90750</v>
      </c>
      <c r="V34" s="86"/>
    </row>
    <row r="35" spans="1:22" s="85" customFormat="1" ht="12" customHeight="1" hidden="1">
      <c r="A35" s="121">
        <f>'Златибор 2018'!A35</f>
        <v>30</v>
      </c>
      <c r="B35" s="93" t="str">
        <f>'Златибор 2018'!B35</f>
        <v>Гајење и заштита шума</v>
      </c>
      <c r="C35" s="94" t="str">
        <f>'Златибор 2018'!C35</f>
        <v>ха</v>
      </c>
      <c r="D35" s="38"/>
      <c r="E35" s="70">
        <v>2400</v>
      </c>
      <c r="F35" s="61">
        <f t="shared" si="10"/>
        <v>0</v>
      </c>
      <c r="G35" s="36">
        <f t="shared" si="2"/>
        <v>0</v>
      </c>
      <c r="H35" s="60">
        <f t="shared" si="3"/>
        <v>0</v>
      </c>
      <c r="I35" s="37">
        <f t="shared" si="4"/>
        <v>0</v>
      </c>
      <c r="J35" s="38"/>
      <c r="K35" s="41"/>
      <c r="L35" s="61">
        <f t="shared" si="11"/>
        <v>0</v>
      </c>
      <c r="M35" s="36">
        <f t="shared" si="5"/>
        <v>0</v>
      </c>
      <c r="N35" s="36">
        <f t="shared" si="6"/>
        <v>0</v>
      </c>
      <c r="O35" s="37">
        <f t="shared" si="7"/>
        <v>0</v>
      </c>
      <c r="P35" s="153">
        <f t="shared" si="0"/>
        <v>0</v>
      </c>
      <c r="Q35" s="175">
        <f t="shared" si="8"/>
        <v>0</v>
      </c>
      <c r="R35" s="154">
        <f t="shared" si="1"/>
        <v>0</v>
      </c>
      <c r="S35" s="155">
        <f t="shared" si="9"/>
        <v>0</v>
      </c>
      <c r="V35" s="86"/>
    </row>
    <row r="36" spans="1:22" s="85" customFormat="1" ht="12" customHeight="1">
      <c r="A36" s="121">
        <f>'Златибор 2018'!A36</f>
        <v>31</v>
      </c>
      <c r="B36" s="93" t="str">
        <f>'Златибор 2018'!B36</f>
        <v>Оглашање, маркенинг, припрема за штампу и сл.</v>
      </c>
      <c r="C36" s="94" t="str">
        <f>'Златибор 2018'!C36</f>
        <v>ком.</v>
      </c>
      <c r="D36" s="38">
        <v>1</v>
      </c>
      <c r="E36" s="70">
        <v>100000</v>
      </c>
      <c r="F36" s="61">
        <f t="shared" si="10"/>
        <v>100000</v>
      </c>
      <c r="G36" s="36">
        <f t="shared" si="2"/>
        <v>30000</v>
      </c>
      <c r="H36" s="60">
        <f t="shared" si="3"/>
        <v>15000</v>
      </c>
      <c r="I36" s="37">
        <f t="shared" si="4"/>
        <v>55000.00000000001</v>
      </c>
      <c r="J36" s="38"/>
      <c r="K36" s="41"/>
      <c r="L36" s="61">
        <f t="shared" si="11"/>
        <v>0</v>
      </c>
      <c r="M36" s="36">
        <f t="shared" si="5"/>
        <v>0</v>
      </c>
      <c r="N36" s="36">
        <f t="shared" si="6"/>
        <v>0</v>
      </c>
      <c r="O36" s="37">
        <f t="shared" si="7"/>
        <v>0</v>
      </c>
      <c r="P36" s="153">
        <f t="shared" si="0"/>
        <v>30000</v>
      </c>
      <c r="Q36" s="175">
        <f t="shared" si="8"/>
        <v>15000</v>
      </c>
      <c r="R36" s="154">
        <f t="shared" si="1"/>
        <v>55000.00000000001</v>
      </c>
      <c r="S36" s="155">
        <f t="shared" si="9"/>
        <v>100000</v>
      </c>
      <c r="V36" s="86"/>
    </row>
    <row r="37" spans="1:22" s="95" customFormat="1" ht="12">
      <c r="A37" s="121">
        <f>'Златибор 2018'!A37</f>
        <v>32</v>
      </c>
      <c r="B37" s="93" t="str">
        <f>'Златибор 2018'!B37</f>
        <v>Израда и штампање флајера </v>
      </c>
      <c r="C37" s="94" t="str">
        <f>'Златибор 2018'!C37</f>
        <v>ком.</v>
      </c>
      <c r="D37" s="38">
        <v>600</v>
      </c>
      <c r="E37" s="70">
        <v>11.916659</v>
      </c>
      <c r="F37" s="61">
        <f t="shared" si="10"/>
        <v>7149.9954</v>
      </c>
      <c r="G37" s="36">
        <f t="shared" si="2"/>
        <v>2144.99862</v>
      </c>
      <c r="H37" s="60">
        <f t="shared" si="3"/>
        <v>1072.49931</v>
      </c>
      <c r="I37" s="37">
        <f t="shared" si="4"/>
        <v>3932.4974700000002</v>
      </c>
      <c r="J37" s="38"/>
      <c r="K37" s="41">
        <v>18.15</v>
      </c>
      <c r="L37" s="61">
        <f t="shared" si="11"/>
        <v>0</v>
      </c>
      <c r="M37" s="36">
        <f t="shared" si="5"/>
        <v>0</v>
      </c>
      <c r="N37" s="36">
        <f t="shared" si="6"/>
        <v>0</v>
      </c>
      <c r="O37" s="37">
        <f t="shared" si="7"/>
        <v>0</v>
      </c>
      <c r="P37" s="153">
        <f t="shared" si="0"/>
        <v>2144.99862</v>
      </c>
      <c r="Q37" s="175">
        <f t="shared" si="8"/>
        <v>1072.49931</v>
      </c>
      <c r="R37" s="154">
        <f t="shared" si="1"/>
        <v>3932.4974700000002</v>
      </c>
      <c r="S37" s="155">
        <f t="shared" si="9"/>
        <v>7149.9954</v>
      </c>
      <c r="V37" s="96"/>
    </row>
    <row r="38" spans="1:22" s="85" customFormat="1" ht="12">
      <c r="A38" s="121">
        <f>'Златибор 2018'!A38</f>
        <v>33</v>
      </c>
      <c r="B38" s="93" t="str">
        <f>'Златибор 2018'!B38</f>
        <v>Израда и штампање публикација</v>
      </c>
      <c r="C38" s="94" t="str">
        <f>'Златибор 2018'!C38</f>
        <v>ком.</v>
      </c>
      <c r="D38" s="38">
        <v>150</v>
      </c>
      <c r="E38" s="70">
        <v>240</v>
      </c>
      <c r="F38" s="61">
        <f t="shared" si="10"/>
        <v>36000</v>
      </c>
      <c r="G38" s="36">
        <f t="shared" si="2"/>
        <v>10800</v>
      </c>
      <c r="H38" s="60">
        <f t="shared" si="3"/>
        <v>5400</v>
      </c>
      <c r="I38" s="37">
        <f t="shared" si="4"/>
        <v>19800</v>
      </c>
      <c r="J38" s="38"/>
      <c r="K38" s="41"/>
      <c r="L38" s="61">
        <f t="shared" si="11"/>
        <v>0</v>
      </c>
      <c r="M38" s="36">
        <f t="shared" si="5"/>
        <v>0</v>
      </c>
      <c r="N38" s="36">
        <f t="shared" si="6"/>
        <v>0</v>
      </c>
      <c r="O38" s="37">
        <f t="shared" si="7"/>
        <v>0</v>
      </c>
      <c r="P38" s="153">
        <f t="shared" si="0"/>
        <v>10800</v>
      </c>
      <c r="Q38" s="175">
        <f t="shared" si="8"/>
        <v>5400</v>
      </c>
      <c r="R38" s="154">
        <f t="shared" si="1"/>
        <v>19800</v>
      </c>
      <c r="S38" s="155">
        <f t="shared" si="9"/>
        <v>36000</v>
      </c>
      <c r="V38" s="86"/>
    </row>
    <row r="39" spans="1:22" s="85" customFormat="1" ht="12" customHeight="1" hidden="1">
      <c r="A39" s="121">
        <f>'Златибор 2018'!A39</f>
        <v>34</v>
      </c>
      <c r="B39" s="93" t="str">
        <f>'Златибор 2018'!B39</f>
        <v>Визит карте</v>
      </c>
      <c r="C39" s="94" t="str">
        <f>'Златибор 2018'!C39</f>
        <v>ком.</v>
      </c>
      <c r="D39" s="38"/>
      <c r="E39" s="70">
        <v>2.2</v>
      </c>
      <c r="F39" s="61">
        <f t="shared" si="10"/>
        <v>0</v>
      </c>
      <c r="G39" s="36">
        <f t="shared" si="2"/>
        <v>0</v>
      </c>
      <c r="H39" s="60">
        <f t="shared" si="3"/>
        <v>0</v>
      </c>
      <c r="I39" s="37">
        <f t="shared" si="4"/>
        <v>0</v>
      </c>
      <c r="J39" s="38"/>
      <c r="K39" s="41"/>
      <c r="L39" s="61">
        <f t="shared" si="11"/>
        <v>0</v>
      </c>
      <c r="M39" s="36">
        <f t="shared" si="5"/>
        <v>0</v>
      </c>
      <c r="N39" s="36">
        <f t="shared" si="6"/>
        <v>0</v>
      </c>
      <c r="O39" s="37">
        <f t="shared" si="7"/>
        <v>0</v>
      </c>
      <c r="P39" s="153">
        <f t="shared" si="0"/>
        <v>0</v>
      </c>
      <c r="Q39" s="175">
        <f t="shared" si="8"/>
        <v>0</v>
      </c>
      <c r="R39" s="154">
        <f t="shared" si="1"/>
        <v>0</v>
      </c>
      <c r="S39" s="155">
        <f t="shared" si="9"/>
        <v>0</v>
      </c>
      <c r="V39" s="86"/>
    </row>
    <row r="40" spans="1:22" s="85" customFormat="1" ht="12" customHeight="1" hidden="1">
      <c r="A40" s="121">
        <f>'Златибор 2018'!A40</f>
        <v>35</v>
      </c>
      <c r="B40" s="93" t="str">
        <f>'Златибор 2018'!B40</f>
        <v>Израда WEB SITE</v>
      </c>
      <c r="C40" s="94" t="str">
        <f>'Златибор 2018'!C40</f>
        <v>ком.</v>
      </c>
      <c r="D40" s="38"/>
      <c r="E40" s="70">
        <v>100000</v>
      </c>
      <c r="F40" s="61">
        <f t="shared" si="10"/>
        <v>0</v>
      </c>
      <c r="G40" s="36">
        <f t="shared" si="2"/>
        <v>0</v>
      </c>
      <c r="H40" s="60">
        <f t="shared" si="3"/>
        <v>0</v>
      </c>
      <c r="I40" s="37">
        <f t="shared" si="4"/>
        <v>0</v>
      </c>
      <c r="J40" s="38"/>
      <c r="K40" s="41"/>
      <c r="L40" s="61">
        <f t="shared" si="11"/>
        <v>0</v>
      </c>
      <c r="M40" s="36">
        <f t="shared" si="5"/>
        <v>0</v>
      </c>
      <c r="N40" s="36">
        <f t="shared" si="6"/>
        <v>0</v>
      </c>
      <c r="O40" s="37">
        <f t="shared" si="7"/>
        <v>0</v>
      </c>
      <c r="P40" s="153">
        <f t="shared" si="0"/>
        <v>0</v>
      </c>
      <c r="Q40" s="175">
        <f t="shared" si="8"/>
        <v>0</v>
      </c>
      <c r="R40" s="154">
        <f t="shared" si="1"/>
        <v>0</v>
      </c>
      <c r="S40" s="155">
        <f t="shared" si="9"/>
        <v>0</v>
      </c>
      <c r="V40" s="86"/>
    </row>
    <row r="41" spans="1:22" s="85" customFormat="1" ht="14.25" customHeight="1">
      <c r="A41" s="121">
        <f>'Златибор 2018'!A41</f>
        <v>36</v>
      </c>
      <c r="B41" s="93" t="str">
        <f>'Златибор 2018'!B41</f>
        <v>Материјали трошкови - гориво, мазиво, одржавање возила (чуварска и стучна служ.)</v>
      </c>
      <c r="C41" s="94" t="str">
        <f>'Златибор 2018'!C41</f>
        <v>ком.</v>
      </c>
      <c r="D41" s="38">
        <v>1</v>
      </c>
      <c r="E41" s="70">
        <v>1720000</v>
      </c>
      <c r="F41" s="61">
        <f t="shared" si="10"/>
        <v>1720000</v>
      </c>
      <c r="G41" s="36">
        <f t="shared" si="2"/>
        <v>516000</v>
      </c>
      <c r="H41" s="60">
        <f t="shared" si="3"/>
        <v>258000</v>
      </c>
      <c r="I41" s="37">
        <f t="shared" si="4"/>
        <v>946000.0000000001</v>
      </c>
      <c r="J41" s="38">
        <v>1</v>
      </c>
      <c r="K41" s="41">
        <v>150000</v>
      </c>
      <c r="L41" s="61">
        <f t="shared" si="11"/>
        <v>150000</v>
      </c>
      <c r="M41" s="36">
        <f t="shared" si="5"/>
        <v>45000</v>
      </c>
      <c r="N41" s="36">
        <f t="shared" si="6"/>
        <v>22500</v>
      </c>
      <c r="O41" s="37">
        <f t="shared" si="7"/>
        <v>82500</v>
      </c>
      <c r="P41" s="153">
        <f t="shared" si="0"/>
        <v>561000</v>
      </c>
      <c r="Q41" s="175">
        <f t="shared" si="8"/>
        <v>280500</v>
      </c>
      <c r="R41" s="154">
        <f t="shared" si="1"/>
        <v>1028500.0000000001</v>
      </c>
      <c r="S41" s="155">
        <f t="shared" si="9"/>
        <v>1870000</v>
      </c>
      <c r="V41" s="86"/>
    </row>
    <row r="42" spans="1:22" s="85" customFormat="1" ht="12" customHeight="1" hidden="1">
      <c r="A42" s="121">
        <f>'Златибор 2018'!A42</f>
        <v>37</v>
      </c>
      <c r="B42" s="93" t="str">
        <f>'Златибор 2018'!B42</f>
        <v>Униформе чувара и руководиоца чуварске службе ЗП  </v>
      </c>
      <c r="C42" s="94" t="str">
        <f>'Златибор 2018'!C42</f>
        <v>ком.</v>
      </c>
      <c r="D42" s="38"/>
      <c r="E42" s="70">
        <v>60802.5</v>
      </c>
      <c r="F42" s="61">
        <f t="shared" si="10"/>
        <v>0</v>
      </c>
      <c r="G42" s="36">
        <f t="shared" si="2"/>
        <v>0</v>
      </c>
      <c r="H42" s="60">
        <f t="shared" si="3"/>
        <v>0</v>
      </c>
      <c r="I42" s="37">
        <f t="shared" si="4"/>
        <v>0</v>
      </c>
      <c r="J42" s="38"/>
      <c r="K42" s="41">
        <v>72600</v>
      </c>
      <c r="L42" s="61">
        <f t="shared" si="11"/>
        <v>0</v>
      </c>
      <c r="M42" s="36">
        <f t="shared" si="5"/>
        <v>0</v>
      </c>
      <c r="N42" s="36">
        <f t="shared" si="6"/>
        <v>0</v>
      </c>
      <c r="O42" s="37">
        <f t="shared" si="7"/>
        <v>0</v>
      </c>
      <c r="P42" s="153">
        <f t="shared" si="0"/>
        <v>0</v>
      </c>
      <c r="Q42" s="175">
        <f t="shared" si="8"/>
        <v>0</v>
      </c>
      <c r="R42" s="154">
        <f t="shared" si="1"/>
        <v>0</v>
      </c>
      <c r="S42" s="155">
        <f t="shared" si="9"/>
        <v>0</v>
      </c>
      <c r="V42" s="86"/>
    </row>
    <row r="43" spans="1:22" s="85" customFormat="1" ht="12" customHeight="1" hidden="1">
      <c r="A43" s="121">
        <f>'Златибор 2018'!A43</f>
        <v>38</v>
      </c>
      <c r="B43" s="93" t="str">
        <f>'Златибор 2018'!B43</f>
        <v>Легитимације чувара ЗП</v>
      </c>
      <c r="C43" s="94" t="str">
        <f>'Златибор 2018'!C43</f>
        <v>ком.</v>
      </c>
      <c r="D43" s="38"/>
      <c r="E43" s="70">
        <v>600.9</v>
      </c>
      <c r="F43" s="61">
        <f t="shared" si="10"/>
        <v>0</v>
      </c>
      <c r="G43" s="36">
        <f t="shared" si="2"/>
        <v>0</v>
      </c>
      <c r="H43" s="60">
        <f t="shared" si="3"/>
        <v>0</v>
      </c>
      <c r="I43" s="37">
        <f t="shared" si="4"/>
        <v>0</v>
      </c>
      <c r="J43" s="38"/>
      <c r="K43" s="41">
        <v>605</v>
      </c>
      <c r="L43" s="61">
        <f t="shared" si="11"/>
        <v>0</v>
      </c>
      <c r="M43" s="36">
        <f t="shared" si="5"/>
        <v>0</v>
      </c>
      <c r="N43" s="36">
        <f t="shared" si="6"/>
        <v>0</v>
      </c>
      <c r="O43" s="37">
        <f t="shared" si="7"/>
        <v>0</v>
      </c>
      <c r="P43" s="153">
        <f t="shared" si="0"/>
        <v>0</v>
      </c>
      <c r="Q43" s="175">
        <f t="shared" si="8"/>
        <v>0</v>
      </c>
      <c r="R43" s="154">
        <f t="shared" si="1"/>
        <v>0</v>
      </c>
      <c r="S43" s="155">
        <f t="shared" si="9"/>
        <v>0</v>
      </c>
      <c r="V43" s="86"/>
    </row>
    <row r="44" spans="1:22" s="85" customFormat="1" ht="12">
      <c r="A44" s="121">
        <f>'Златибор 2018'!A44</f>
        <v>39</v>
      </c>
      <c r="B44" s="93" t="str">
        <f>'Златибор 2018'!B44</f>
        <v>Набавка теренског и путничког возила</v>
      </c>
      <c r="C44" s="94" t="str">
        <f>'Златибор 2018'!C44</f>
        <v>ком.</v>
      </c>
      <c r="D44" s="38">
        <v>2</v>
      </c>
      <c r="E44" s="44">
        <v>2100000</v>
      </c>
      <c r="F44" s="61">
        <f t="shared" si="10"/>
        <v>4200000</v>
      </c>
      <c r="G44" s="36">
        <f t="shared" si="2"/>
        <v>1260000</v>
      </c>
      <c r="H44" s="60">
        <f t="shared" si="3"/>
        <v>630000</v>
      </c>
      <c r="I44" s="37">
        <f t="shared" si="4"/>
        <v>2310000</v>
      </c>
      <c r="J44" s="38"/>
      <c r="K44" s="41">
        <v>1210000</v>
      </c>
      <c r="L44" s="61">
        <f t="shared" si="11"/>
        <v>0</v>
      </c>
      <c r="M44" s="36">
        <f t="shared" si="5"/>
        <v>0</v>
      </c>
      <c r="N44" s="36">
        <f t="shared" si="6"/>
        <v>0</v>
      </c>
      <c r="O44" s="37">
        <f t="shared" si="7"/>
        <v>0</v>
      </c>
      <c r="P44" s="153">
        <f t="shared" si="0"/>
        <v>1260000</v>
      </c>
      <c r="Q44" s="175">
        <f t="shared" si="8"/>
        <v>630000</v>
      </c>
      <c r="R44" s="154">
        <f t="shared" si="1"/>
        <v>2310000</v>
      </c>
      <c r="S44" s="155">
        <f t="shared" si="9"/>
        <v>4200000</v>
      </c>
      <c r="V44" s="86"/>
    </row>
    <row r="45" spans="1:22" s="85" customFormat="1" ht="12">
      <c r="A45" s="121">
        <f>'Златибор 2018'!A45</f>
        <v>40</v>
      </c>
      <c r="B45" s="93" t="str">
        <f>'Златибор 2018'!B45</f>
        <v>Противпожарна заштита</v>
      </c>
      <c r="C45" s="94" t="str">
        <f>'Златибор 2018'!C45</f>
        <v>ком.</v>
      </c>
      <c r="D45" s="46">
        <v>1</v>
      </c>
      <c r="E45" s="70">
        <v>60000</v>
      </c>
      <c r="F45" s="61">
        <f t="shared" si="10"/>
        <v>60000</v>
      </c>
      <c r="G45" s="36">
        <f t="shared" si="2"/>
        <v>18000</v>
      </c>
      <c r="H45" s="60">
        <f t="shared" si="3"/>
        <v>9000</v>
      </c>
      <c r="I45" s="37">
        <f t="shared" si="4"/>
        <v>33000</v>
      </c>
      <c r="J45" s="38"/>
      <c r="K45" s="41">
        <v>60000</v>
      </c>
      <c r="L45" s="61">
        <f t="shared" si="11"/>
        <v>0</v>
      </c>
      <c r="M45" s="36">
        <f t="shared" si="5"/>
        <v>0</v>
      </c>
      <c r="N45" s="36">
        <f t="shared" si="6"/>
        <v>0</v>
      </c>
      <c r="O45" s="37">
        <f t="shared" si="7"/>
        <v>0</v>
      </c>
      <c r="P45" s="153">
        <f t="shared" si="0"/>
        <v>18000</v>
      </c>
      <c r="Q45" s="175">
        <f t="shared" si="8"/>
        <v>9000</v>
      </c>
      <c r="R45" s="154">
        <f t="shared" si="1"/>
        <v>33000</v>
      </c>
      <c r="S45" s="155">
        <f t="shared" si="9"/>
        <v>60000</v>
      </c>
      <c r="V45" s="86"/>
    </row>
    <row r="46" spans="1:22" s="85" customFormat="1" ht="12">
      <c r="A46" s="121">
        <f>'Златибор 2018'!A46</f>
        <v>41</v>
      </c>
      <c r="B46" s="93" t="str">
        <f>'Златибор 2018'!B46</f>
        <v>Ознаке за забрану ложења ватре</v>
      </c>
      <c r="C46" s="94" t="str">
        <f>'Златибор 2018'!C46</f>
        <v>ком.</v>
      </c>
      <c r="D46" s="46">
        <v>4</v>
      </c>
      <c r="E46" s="70">
        <v>5000</v>
      </c>
      <c r="F46" s="61">
        <f t="shared" si="10"/>
        <v>20000</v>
      </c>
      <c r="G46" s="36">
        <f t="shared" si="2"/>
        <v>6000</v>
      </c>
      <c r="H46" s="60">
        <f t="shared" si="3"/>
        <v>3000</v>
      </c>
      <c r="I46" s="37">
        <f t="shared" si="4"/>
        <v>11000</v>
      </c>
      <c r="J46" s="38"/>
      <c r="K46" s="41">
        <v>12114.4</v>
      </c>
      <c r="L46" s="61">
        <f t="shared" si="11"/>
        <v>0</v>
      </c>
      <c r="M46" s="36">
        <f t="shared" si="5"/>
        <v>0</v>
      </c>
      <c r="N46" s="36">
        <f t="shared" si="6"/>
        <v>0</v>
      </c>
      <c r="O46" s="37">
        <f t="shared" si="7"/>
        <v>0</v>
      </c>
      <c r="P46" s="153">
        <f t="shared" si="0"/>
        <v>6000</v>
      </c>
      <c r="Q46" s="175">
        <f t="shared" si="8"/>
        <v>3000</v>
      </c>
      <c r="R46" s="154">
        <f t="shared" si="1"/>
        <v>11000</v>
      </c>
      <c r="S46" s="155">
        <f t="shared" si="9"/>
        <v>20000</v>
      </c>
      <c r="V46" s="86"/>
    </row>
    <row r="47" spans="1:22" s="85" customFormat="1" ht="12.75" customHeight="1">
      <c r="A47" s="121">
        <f>'Златибор 2018'!A47</f>
        <v>42</v>
      </c>
      <c r="B47" s="93" t="str">
        <f>'Златибор 2018'!B47</f>
        <v>Заснивање и одржавање дигиталне базе података</v>
      </c>
      <c r="C47" s="94" t="str">
        <f>'Златибор 2018'!C47</f>
        <v>ком.</v>
      </c>
      <c r="D47" s="46">
        <v>1</v>
      </c>
      <c r="E47" s="70">
        <v>200000</v>
      </c>
      <c r="F47" s="61">
        <f t="shared" si="10"/>
        <v>200000</v>
      </c>
      <c r="G47" s="36">
        <f t="shared" si="2"/>
        <v>60000</v>
      </c>
      <c r="H47" s="60">
        <f t="shared" si="3"/>
        <v>30000</v>
      </c>
      <c r="I47" s="37">
        <f t="shared" si="4"/>
        <v>110000.00000000001</v>
      </c>
      <c r="J47" s="38"/>
      <c r="K47" s="41">
        <v>150000</v>
      </c>
      <c r="L47" s="61">
        <f t="shared" si="11"/>
        <v>0</v>
      </c>
      <c r="M47" s="36">
        <f t="shared" si="5"/>
        <v>0</v>
      </c>
      <c r="N47" s="36">
        <f t="shared" si="6"/>
        <v>0</v>
      </c>
      <c r="O47" s="37">
        <f t="shared" si="7"/>
        <v>0</v>
      </c>
      <c r="P47" s="153">
        <f t="shared" si="0"/>
        <v>60000</v>
      </c>
      <c r="Q47" s="175">
        <f t="shared" si="8"/>
        <v>30000</v>
      </c>
      <c r="R47" s="154">
        <f t="shared" si="1"/>
        <v>110000.00000000001</v>
      </c>
      <c r="S47" s="155">
        <f t="shared" si="9"/>
        <v>200000</v>
      </c>
      <c r="V47" s="86"/>
    </row>
    <row r="48" spans="1:22" s="85" customFormat="1" ht="12.75" customHeight="1" hidden="1">
      <c r="A48" s="121">
        <f>'Златибор 2018'!A48</f>
        <v>43</v>
      </c>
      <c r="B48" s="93" t="str">
        <f>'Златибор 2018'!B48</f>
        <v>Набавка рачунара</v>
      </c>
      <c r="C48" s="94" t="str">
        <f>'Златибор 2018'!C48</f>
        <v>ком.</v>
      </c>
      <c r="D48" s="46"/>
      <c r="E48" s="70">
        <v>50000</v>
      </c>
      <c r="F48" s="61">
        <f t="shared" si="10"/>
        <v>0</v>
      </c>
      <c r="G48" s="36">
        <f t="shared" si="2"/>
        <v>0</v>
      </c>
      <c r="H48" s="60">
        <f t="shared" si="3"/>
        <v>0</v>
      </c>
      <c r="I48" s="37">
        <f t="shared" si="4"/>
        <v>0</v>
      </c>
      <c r="J48" s="38"/>
      <c r="K48" s="41"/>
      <c r="L48" s="61">
        <f t="shared" si="11"/>
        <v>0</v>
      </c>
      <c r="M48" s="36">
        <f t="shared" si="5"/>
        <v>0</v>
      </c>
      <c r="N48" s="36">
        <f t="shared" si="6"/>
        <v>0</v>
      </c>
      <c r="O48" s="37">
        <f t="shared" si="7"/>
        <v>0</v>
      </c>
      <c r="P48" s="153">
        <f t="shared" si="0"/>
        <v>0</v>
      </c>
      <c r="Q48" s="175">
        <f t="shared" si="8"/>
        <v>0</v>
      </c>
      <c r="R48" s="154">
        <f t="shared" si="1"/>
        <v>0</v>
      </c>
      <c r="S48" s="155">
        <f t="shared" si="9"/>
        <v>0</v>
      </c>
      <c r="V48" s="86"/>
    </row>
    <row r="49" spans="1:22" s="85" customFormat="1" ht="12">
      <c r="A49" s="121">
        <f>'Златибор 2018'!A49</f>
        <v>44</v>
      </c>
      <c r="B49" s="93" t="str">
        <f>'Златибор 2018'!B49</f>
        <v>Израда програма и пројеката</v>
      </c>
      <c r="C49" s="94" t="str">
        <f>'Златибор 2018'!C49</f>
        <v>ком.</v>
      </c>
      <c r="D49" s="46">
        <v>1</v>
      </c>
      <c r="E49" s="70">
        <v>50000</v>
      </c>
      <c r="F49" s="61">
        <f t="shared" si="10"/>
        <v>50000</v>
      </c>
      <c r="G49" s="36">
        <f t="shared" si="2"/>
        <v>15000</v>
      </c>
      <c r="H49" s="60">
        <f t="shared" si="3"/>
        <v>7500</v>
      </c>
      <c r="I49" s="37">
        <f t="shared" si="4"/>
        <v>27500.000000000004</v>
      </c>
      <c r="J49" s="38"/>
      <c r="K49" s="41">
        <v>100000</v>
      </c>
      <c r="L49" s="61">
        <f t="shared" si="11"/>
        <v>0</v>
      </c>
      <c r="M49" s="36">
        <f t="shared" si="5"/>
        <v>0</v>
      </c>
      <c r="N49" s="36">
        <f t="shared" si="6"/>
        <v>0</v>
      </c>
      <c r="O49" s="37">
        <f t="shared" si="7"/>
        <v>0</v>
      </c>
      <c r="P49" s="153">
        <f t="shared" si="0"/>
        <v>15000</v>
      </c>
      <c r="Q49" s="175">
        <f t="shared" si="8"/>
        <v>7500</v>
      </c>
      <c r="R49" s="154">
        <f t="shared" si="1"/>
        <v>27500.000000000004</v>
      </c>
      <c r="S49" s="155">
        <f t="shared" si="9"/>
        <v>50000</v>
      </c>
      <c r="V49" s="86"/>
    </row>
    <row r="50" spans="1:22" s="85" customFormat="1" ht="12" customHeight="1" hidden="1">
      <c r="A50" s="121">
        <f>'Златибор 2018'!A50</f>
        <v>45</v>
      </c>
      <c r="B50" s="93" t="str">
        <f>'Златибор 2018'!B50</f>
        <v>Израда стратешких процена утицаја</v>
      </c>
      <c r="C50" s="94" t="str">
        <f>'Златибор 2018'!C50</f>
        <v>ком.</v>
      </c>
      <c r="D50" s="46"/>
      <c r="E50" s="70">
        <v>50000</v>
      </c>
      <c r="F50" s="61">
        <f t="shared" si="10"/>
        <v>0</v>
      </c>
      <c r="G50" s="36">
        <f t="shared" si="2"/>
        <v>0</v>
      </c>
      <c r="H50" s="60">
        <f t="shared" si="3"/>
        <v>0</v>
      </c>
      <c r="I50" s="37">
        <f t="shared" si="4"/>
        <v>0</v>
      </c>
      <c r="J50" s="38"/>
      <c r="K50" s="41">
        <v>50000</v>
      </c>
      <c r="L50" s="61">
        <f t="shared" si="11"/>
        <v>0</v>
      </c>
      <c r="M50" s="36">
        <f t="shared" si="5"/>
        <v>0</v>
      </c>
      <c r="N50" s="36">
        <f t="shared" si="6"/>
        <v>0</v>
      </c>
      <c r="O50" s="37">
        <f t="shared" si="7"/>
        <v>0</v>
      </c>
      <c r="P50" s="153">
        <f t="shared" si="0"/>
        <v>0</v>
      </c>
      <c r="Q50" s="175">
        <f t="shared" si="8"/>
        <v>0</v>
      </c>
      <c r="R50" s="154">
        <f t="shared" si="1"/>
        <v>0</v>
      </c>
      <c r="S50" s="155">
        <f t="shared" si="9"/>
        <v>0</v>
      </c>
      <c r="V50" s="86"/>
    </row>
    <row r="51" spans="1:22" s="85" customFormat="1" ht="12" customHeight="1" hidden="1">
      <c r="A51" s="121">
        <f>'Златибор 2018'!A51</f>
        <v>46</v>
      </c>
      <c r="B51" s="93" t="str">
        <f>'Златибор 2018'!B51</f>
        <v>Израда процена утицаја</v>
      </c>
      <c r="C51" s="94" t="str">
        <f>'Златибор 2018'!C51</f>
        <v>ком.</v>
      </c>
      <c r="D51" s="46"/>
      <c r="E51" s="70">
        <v>50000</v>
      </c>
      <c r="F51" s="61">
        <f t="shared" si="10"/>
        <v>0</v>
      </c>
      <c r="G51" s="36">
        <f t="shared" si="2"/>
        <v>0</v>
      </c>
      <c r="H51" s="60">
        <f t="shared" si="3"/>
        <v>0</v>
      </c>
      <c r="I51" s="37">
        <f t="shared" si="4"/>
        <v>0</v>
      </c>
      <c r="J51" s="38"/>
      <c r="K51" s="41"/>
      <c r="L51" s="61">
        <f t="shared" si="11"/>
        <v>0</v>
      </c>
      <c r="M51" s="36">
        <f t="shared" si="5"/>
        <v>0</v>
      </c>
      <c r="N51" s="36">
        <f t="shared" si="6"/>
        <v>0</v>
      </c>
      <c r="O51" s="37">
        <f t="shared" si="7"/>
        <v>0</v>
      </c>
      <c r="P51" s="153">
        <f t="shared" si="0"/>
        <v>0</v>
      </c>
      <c r="Q51" s="175">
        <f t="shared" si="8"/>
        <v>0</v>
      </c>
      <c r="R51" s="154">
        <f t="shared" si="1"/>
        <v>0</v>
      </c>
      <c r="S51" s="155">
        <f t="shared" si="9"/>
        <v>0</v>
      </c>
      <c r="V51" s="86"/>
    </row>
    <row r="52" spans="1:22" s="85" customFormat="1" ht="12" customHeight="1" hidden="1">
      <c r="A52" s="121">
        <f>'Златибор 2018'!A52</f>
        <v>47</v>
      </c>
      <c r="B52" s="93" t="str">
        <f>'Златибор 2018'!B52</f>
        <v>Реконструкција шумских кућа</v>
      </c>
      <c r="C52" s="94" t="str">
        <f>'Златибор 2018'!C52</f>
        <v>ком.</v>
      </c>
      <c r="D52" s="46"/>
      <c r="E52" s="70">
        <v>400000</v>
      </c>
      <c r="F52" s="61">
        <f t="shared" si="10"/>
        <v>0</v>
      </c>
      <c r="G52" s="36">
        <f t="shared" si="2"/>
        <v>0</v>
      </c>
      <c r="H52" s="60">
        <f t="shared" si="3"/>
        <v>0</v>
      </c>
      <c r="I52" s="37">
        <f t="shared" si="4"/>
        <v>0</v>
      </c>
      <c r="J52" s="38"/>
      <c r="K52" s="41"/>
      <c r="L52" s="61">
        <f t="shared" si="11"/>
        <v>0</v>
      </c>
      <c r="M52" s="36">
        <f t="shared" si="5"/>
        <v>0</v>
      </c>
      <c r="N52" s="36">
        <f t="shared" si="6"/>
        <v>0</v>
      </c>
      <c r="O52" s="37">
        <f t="shared" si="7"/>
        <v>0</v>
      </c>
      <c r="P52" s="153">
        <f t="shared" si="0"/>
        <v>0</v>
      </c>
      <c r="Q52" s="175">
        <f t="shared" si="8"/>
        <v>0</v>
      </c>
      <c r="R52" s="154">
        <f t="shared" si="1"/>
        <v>0</v>
      </c>
      <c r="S52" s="155">
        <f t="shared" si="9"/>
        <v>0</v>
      </c>
      <c r="V52" s="86"/>
    </row>
    <row r="53" spans="1:22" s="85" customFormat="1" ht="12" customHeight="1" hidden="1">
      <c r="A53" s="121">
        <f>'Златибор 2018'!A53</f>
        <v>48</v>
      </c>
      <c r="B53" s="93" t="str">
        <f>'Златибор 2018'!B53</f>
        <v>Материјално техничко опремање</v>
      </c>
      <c r="C53" s="94" t="str">
        <f>'Златибор 2018'!C53</f>
        <v>ком.</v>
      </c>
      <c r="D53" s="46"/>
      <c r="E53" s="70"/>
      <c r="F53" s="61">
        <f t="shared" si="10"/>
        <v>0</v>
      </c>
      <c r="G53" s="36">
        <f t="shared" si="2"/>
        <v>0</v>
      </c>
      <c r="H53" s="60">
        <f t="shared" si="3"/>
        <v>0</v>
      </c>
      <c r="I53" s="37">
        <f t="shared" si="4"/>
        <v>0</v>
      </c>
      <c r="J53" s="38"/>
      <c r="K53" s="41">
        <v>150000</v>
      </c>
      <c r="L53" s="61">
        <f t="shared" si="11"/>
        <v>0</v>
      </c>
      <c r="M53" s="36">
        <f t="shared" si="5"/>
        <v>0</v>
      </c>
      <c r="N53" s="36">
        <f t="shared" si="6"/>
        <v>0</v>
      </c>
      <c r="O53" s="37">
        <f t="shared" si="7"/>
        <v>0</v>
      </c>
      <c r="P53" s="153">
        <f t="shared" si="0"/>
        <v>0</v>
      </c>
      <c r="Q53" s="175">
        <f t="shared" si="8"/>
        <v>0</v>
      </c>
      <c r="R53" s="154">
        <f t="shared" si="1"/>
        <v>0</v>
      </c>
      <c r="S53" s="155">
        <f t="shared" si="9"/>
        <v>0</v>
      </c>
      <c r="V53" s="86"/>
    </row>
    <row r="54" spans="1:22" s="85" customFormat="1" ht="12" customHeight="1" hidden="1">
      <c r="A54" s="121">
        <f>'Златибор 2018'!A54</f>
        <v>49</v>
      </c>
      <c r="B54" s="93" t="str">
        <f>'Златибор 2018'!B54</f>
        <v>Изградња улазних станица у ЗП</v>
      </c>
      <c r="C54" s="94" t="str">
        <f>'Златибор 2018'!C54</f>
        <v>ком.</v>
      </c>
      <c r="D54" s="46"/>
      <c r="E54" s="70">
        <v>220000</v>
      </c>
      <c r="F54" s="61">
        <f t="shared" si="10"/>
        <v>0</v>
      </c>
      <c r="G54" s="36">
        <f t="shared" si="2"/>
        <v>0</v>
      </c>
      <c r="H54" s="60">
        <f t="shared" si="3"/>
        <v>0</v>
      </c>
      <c r="I54" s="37">
        <f t="shared" si="4"/>
        <v>0</v>
      </c>
      <c r="J54" s="38"/>
      <c r="K54" s="41"/>
      <c r="L54" s="61">
        <f t="shared" si="11"/>
        <v>0</v>
      </c>
      <c r="M54" s="36">
        <f t="shared" si="5"/>
        <v>0</v>
      </c>
      <c r="N54" s="36">
        <f t="shared" si="6"/>
        <v>0</v>
      </c>
      <c r="O54" s="37">
        <f t="shared" si="7"/>
        <v>0</v>
      </c>
      <c r="P54" s="153">
        <f t="shared" si="0"/>
        <v>0</v>
      </c>
      <c r="Q54" s="175">
        <f t="shared" si="8"/>
        <v>0</v>
      </c>
      <c r="R54" s="154">
        <f t="shared" si="1"/>
        <v>0</v>
      </c>
      <c r="S54" s="155">
        <f t="shared" si="9"/>
        <v>0</v>
      </c>
      <c r="V54" s="86"/>
    </row>
    <row r="55" spans="1:22" s="85" customFormat="1" ht="12">
      <c r="A55" s="121">
        <f>'Златибор 2018'!A55</f>
        <v>50</v>
      </c>
      <c r="B55" s="93" t="str">
        <f>'Златибор 2018'!B55</f>
        <v>Mониторинг</v>
      </c>
      <c r="C55" s="94" t="str">
        <f>'Златибор 2018'!C55</f>
        <v>ком.</v>
      </c>
      <c r="D55" s="46">
        <v>1</v>
      </c>
      <c r="E55" s="70">
        <v>800000</v>
      </c>
      <c r="F55" s="61">
        <f t="shared" si="10"/>
        <v>800000</v>
      </c>
      <c r="G55" s="36">
        <f t="shared" si="2"/>
        <v>240000</v>
      </c>
      <c r="H55" s="60">
        <f t="shared" si="3"/>
        <v>120000</v>
      </c>
      <c r="I55" s="37">
        <f t="shared" si="4"/>
        <v>440000.00000000006</v>
      </c>
      <c r="J55" s="38">
        <v>1</v>
      </c>
      <c r="K55" s="41">
        <v>150000</v>
      </c>
      <c r="L55" s="61">
        <f t="shared" si="11"/>
        <v>150000</v>
      </c>
      <c r="M55" s="36">
        <f t="shared" si="5"/>
        <v>45000</v>
      </c>
      <c r="N55" s="36">
        <f t="shared" si="6"/>
        <v>22500</v>
      </c>
      <c r="O55" s="37">
        <f t="shared" si="7"/>
        <v>82500</v>
      </c>
      <c r="P55" s="153">
        <f t="shared" si="0"/>
        <v>285000</v>
      </c>
      <c r="Q55" s="175">
        <f t="shared" si="8"/>
        <v>142500</v>
      </c>
      <c r="R55" s="154">
        <f t="shared" si="1"/>
        <v>522500.00000000006</v>
      </c>
      <c r="S55" s="155">
        <f t="shared" si="9"/>
        <v>950000</v>
      </c>
      <c r="V55" s="86"/>
    </row>
    <row r="56" spans="1:22" s="85" customFormat="1" ht="12">
      <c r="A56" s="121">
        <f>'Златибор 2018'!A56</f>
        <v>51</v>
      </c>
      <c r="B56" s="93" t="str">
        <f>'Златибор 2018'!B56</f>
        <v>Изградња и опремање визиторског центра</v>
      </c>
      <c r="C56" s="94" t="str">
        <f>'Златибор 2018'!C56</f>
        <v>ком.</v>
      </c>
      <c r="D56" s="123">
        <v>0.147851135</v>
      </c>
      <c r="E56" s="10">
        <v>200000000</v>
      </c>
      <c r="F56" s="61">
        <f t="shared" si="10"/>
        <v>29570227</v>
      </c>
      <c r="G56" s="36">
        <f t="shared" si="2"/>
        <v>8871068.1</v>
      </c>
      <c r="H56" s="60">
        <f t="shared" si="3"/>
        <v>4435534.05</v>
      </c>
      <c r="I56" s="37">
        <f t="shared" si="4"/>
        <v>16263624.850000001</v>
      </c>
      <c r="J56" s="38"/>
      <c r="K56" s="41"/>
      <c r="L56" s="61">
        <f t="shared" si="11"/>
        <v>0</v>
      </c>
      <c r="M56" s="36">
        <f t="shared" si="5"/>
        <v>0</v>
      </c>
      <c r="N56" s="36">
        <f t="shared" si="6"/>
        <v>0</v>
      </c>
      <c r="O56" s="37">
        <f t="shared" si="7"/>
        <v>0</v>
      </c>
      <c r="P56" s="153">
        <f t="shared" si="0"/>
        <v>8871068.1</v>
      </c>
      <c r="Q56" s="175">
        <f t="shared" si="8"/>
        <v>4435534.05</v>
      </c>
      <c r="R56" s="154">
        <f t="shared" si="1"/>
        <v>16263624.850000001</v>
      </c>
      <c r="S56" s="155">
        <f t="shared" si="9"/>
        <v>29570227</v>
      </c>
      <c r="V56" s="86"/>
    </row>
    <row r="57" spans="1:22" s="85" customFormat="1" ht="12" customHeight="1" hidden="1">
      <c r="A57" s="121">
        <f>'Златибор 2018'!A57</f>
        <v>52</v>
      </c>
      <c r="B57" s="93" t="str">
        <f>'Златибор 2018'!B57</f>
        <v>Израда пројектне документације за визиторски центар</v>
      </c>
      <c r="C57" s="94" t="str">
        <f>'Златибор 2018'!C57</f>
        <v>ком.</v>
      </c>
      <c r="D57" s="46"/>
      <c r="E57" s="10">
        <v>12000000</v>
      </c>
      <c r="F57" s="61">
        <f t="shared" si="10"/>
        <v>0</v>
      </c>
      <c r="G57" s="36">
        <f t="shared" si="2"/>
        <v>0</v>
      </c>
      <c r="H57" s="60">
        <f t="shared" si="3"/>
        <v>0</v>
      </c>
      <c r="I57" s="37">
        <f t="shared" si="4"/>
        <v>0</v>
      </c>
      <c r="J57" s="38"/>
      <c r="K57" s="41"/>
      <c r="L57" s="61">
        <f t="shared" si="11"/>
        <v>0</v>
      </c>
      <c r="M57" s="36">
        <f t="shared" si="5"/>
        <v>0</v>
      </c>
      <c r="N57" s="36">
        <f t="shared" si="6"/>
        <v>0</v>
      </c>
      <c r="O57" s="37">
        <f t="shared" si="7"/>
        <v>0</v>
      </c>
      <c r="P57" s="153">
        <f t="shared" si="0"/>
        <v>0</v>
      </c>
      <c r="Q57" s="175">
        <f t="shared" si="8"/>
        <v>0</v>
      </c>
      <c r="R57" s="154">
        <f t="shared" si="1"/>
        <v>0</v>
      </c>
      <c r="S57" s="155">
        <f t="shared" si="9"/>
        <v>0</v>
      </c>
      <c r="V57" s="86"/>
    </row>
    <row r="58" spans="1:22" s="85" customFormat="1" ht="12" customHeight="1" hidden="1">
      <c r="A58" s="121">
        <f>'Златибор 2018'!A58</f>
        <v>53</v>
      </c>
      <c r="B58" s="93" t="str">
        <f>'Златибор 2018'!B58</f>
        <v>Изградња и опремање планинарског дома</v>
      </c>
      <c r="C58" s="94" t="str">
        <f>'Златибор 2018'!C58</f>
        <v>ком.</v>
      </c>
      <c r="D58" s="46"/>
      <c r="E58" s="10">
        <v>40000000</v>
      </c>
      <c r="F58" s="61">
        <f t="shared" si="10"/>
        <v>0</v>
      </c>
      <c r="G58" s="36">
        <f t="shared" si="2"/>
        <v>0</v>
      </c>
      <c r="H58" s="60">
        <f t="shared" si="3"/>
        <v>0</v>
      </c>
      <c r="I58" s="37">
        <f t="shared" si="4"/>
        <v>0</v>
      </c>
      <c r="J58" s="38"/>
      <c r="K58" s="41"/>
      <c r="L58" s="61">
        <f t="shared" si="11"/>
        <v>0</v>
      </c>
      <c r="M58" s="36">
        <f t="shared" si="5"/>
        <v>0</v>
      </c>
      <c r="N58" s="36">
        <f t="shared" si="6"/>
        <v>0</v>
      </c>
      <c r="O58" s="37">
        <f t="shared" si="7"/>
        <v>0</v>
      </c>
      <c r="P58" s="153">
        <f t="shared" si="0"/>
        <v>0</v>
      </c>
      <c r="Q58" s="175">
        <f t="shared" si="8"/>
        <v>0</v>
      </c>
      <c r="R58" s="154">
        <f t="shared" si="1"/>
        <v>0</v>
      </c>
      <c r="S58" s="155">
        <f t="shared" si="9"/>
        <v>0</v>
      </c>
      <c r="V58" s="86"/>
    </row>
    <row r="59" spans="1:22" s="85" customFormat="1" ht="12" customHeight="1" hidden="1">
      <c r="A59" s="121">
        <f>'Златибор 2018'!A59</f>
        <v>54</v>
      </c>
      <c r="B59" s="93" t="str">
        <f>'Златибор 2018'!B59</f>
        <v>Израд пројектне документације за планинарски дом</v>
      </c>
      <c r="C59" s="94" t="str">
        <f>'Златибор 2018'!C59</f>
        <v>ком.</v>
      </c>
      <c r="D59" s="46"/>
      <c r="E59" s="10">
        <v>1500000</v>
      </c>
      <c r="F59" s="61">
        <f t="shared" si="10"/>
        <v>0</v>
      </c>
      <c r="G59" s="36">
        <f t="shared" si="2"/>
        <v>0</v>
      </c>
      <c r="H59" s="60">
        <f t="shared" si="3"/>
        <v>0</v>
      </c>
      <c r="I59" s="37">
        <f t="shared" si="4"/>
        <v>0</v>
      </c>
      <c r="J59" s="38"/>
      <c r="K59" s="41"/>
      <c r="L59" s="61">
        <f t="shared" si="11"/>
        <v>0</v>
      </c>
      <c r="M59" s="36">
        <f t="shared" si="5"/>
        <v>0</v>
      </c>
      <c r="N59" s="36">
        <f t="shared" si="6"/>
        <v>0</v>
      </c>
      <c r="O59" s="37">
        <f t="shared" si="7"/>
        <v>0</v>
      </c>
      <c r="P59" s="153">
        <f t="shared" si="0"/>
        <v>0</v>
      </c>
      <c r="Q59" s="175">
        <f t="shared" si="8"/>
        <v>0</v>
      </c>
      <c r="R59" s="154">
        <f t="shared" si="1"/>
        <v>0</v>
      </c>
      <c r="S59" s="155">
        <f t="shared" si="9"/>
        <v>0</v>
      </c>
      <c r="V59" s="86"/>
    </row>
    <row r="60" spans="1:22" s="85" customFormat="1" ht="12" customHeight="1" hidden="1">
      <c r="A60" s="121">
        <f>'Златибор 2018'!A60</f>
        <v>55</v>
      </c>
      <c r="B60" s="93" t="str">
        <f>'Златибор 2018'!B60</f>
        <v>Реконструкција и опремање ловачке куће и едукативног центра</v>
      </c>
      <c r="C60" s="94" t="str">
        <f>'Златибор 2018'!C60</f>
        <v>ком.</v>
      </c>
      <c r="D60" s="46"/>
      <c r="E60" s="10">
        <v>20000000</v>
      </c>
      <c r="F60" s="61">
        <f t="shared" si="10"/>
        <v>0</v>
      </c>
      <c r="G60" s="36">
        <f t="shared" si="2"/>
        <v>0</v>
      </c>
      <c r="H60" s="60">
        <f t="shared" si="3"/>
        <v>0</v>
      </c>
      <c r="I60" s="37">
        <f t="shared" si="4"/>
        <v>0</v>
      </c>
      <c r="J60" s="38"/>
      <c r="K60" s="41"/>
      <c r="L60" s="61">
        <f t="shared" si="11"/>
        <v>0</v>
      </c>
      <c r="M60" s="36">
        <f t="shared" si="5"/>
        <v>0</v>
      </c>
      <c r="N60" s="36">
        <f t="shared" si="6"/>
        <v>0</v>
      </c>
      <c r="O60" s="37">
        <f t="shared" si="7"/>
        <v>0</v>
      </c>
      <c r="P60" s="153">
        <f t="shared" si="0"/>
        <v>0</v>
      </c>
      <c r="Q60" s="175">
        <f t="shared" si="8"/>
        <v>0</v>
      </c>
      <c r="R60" s="154">
        <f t="shared" si="1"/>
        <v>0</v>
      </c>
      <c r="S60" s="155">
        <f t="shared" si="9"/>
        <v>0</v>
      </c>
      <c r="V60" s="86"/>
    </row>
    <row r="61" spans="1:22" s="85" customFormat="1" ht="12" customHeight="1" hidden="1">
      <c r="A61" s="121">
        <f>'Златибор 2018'!A61</f>
        <v>56</v>
      </c>
      <c r="B61" s="93" t="str">
        <f>'Златибор 2018'!B61</f>
        <v>Израда пројектне документације за ловачку кућу и едукативни центар</v>
      </c>
      <c r="C61" s="94" t="str">
        <f>'Златибор 2018'!C61</f>
        <v>ком.</v>
      </c>
      <c r="D61" s="46"/>
      <c r="E61" s="10">
        <v>700000</v>
      </c>
      <c r="F61" s="61">
        <f t="shared" si="10"/>
        <v>0</v>
      </c>
      <c r="G61" s="36">
        <f t="shared" si="2"/>
        <v>0</v>
      </c>
      <c r="H61" s="60">
        <f t="shared" si="3"/>
        <v>0</v>
      </c>
      <c r="I61" s="37">
        <f t="shared" si="4"/>
        <v>0</v>
      </c>
      <c r="J61" s="38"/>
      <c r="K61" s="41"/>
      <c r="L61" s="61">
        <f t="shared" si="11"/>
        <v>0</v>
      </c>
      <c r="M61" s="36">
        <f t="shared" si="5"/>
        <v>0</v>
      </c>
      <c r="N61" s="36">
        <f t="shared" si="6"/>
        <v>0</v>
      </c>
      <c r="O61" s="37">
        <f t="shared" si="7"/>
        <v>0</v>
      </c>
      <c r="P61" s="153">
        <f t="shared" si="0"/>
        <v>0</v>
      </c>
      <c r="Q61" s="175">
        <f t="shared" si="8"/>
        <v>0</v>
      </c>
      <c r="R61" s="154">
        <f t="shared" si="1"/>
        <v>0</v>
      </c>
      <c r="S61" s="155">
        <f t="shared" si="9"/>
        <v>0</v>
      </c>
      <c r="V61" s="86"/>
    </row>
    <row r="62" spans="1:22" s="85" customFormat="1" ht="12">
      <c r="A62" s="121">
        <f>'Златибор 2018'!A62</f>
        <v>57</v>
      </c>
      <c r="B62" s="93" t="str">
        <f>'Златибор 2018'!B62</f>
        <v>Набавка булдозера</v>
      </c>
      <c r="C62" s="94" t="str">
        <f>'Златибор 2018'!C62</f>
        <v>ком.</v>
      </c>
      <c r="D62" s="46">
        <v>1</v>
      </c>
      <c r="E62" s="10">
        <f>140000*118</f>
        <v>16520000</v>
      </c>
      <c r="F62" s="61">
        <f t="shared" si="10"/>
        <v>16520000</v>
      </c>
      <c r="G62" s="36">
        <f t="shared" si="2"/>
        <v>4956000</v>
      </c>
      <c r="H62" s="60">
        <f t="shared" si="3"/>
        <v>2478000</v>
      </c>
      <c r="I62" s="37">
        <f t="shared" si="4"/>
        <v>9086000</v>
      </c>
      <c r="J62" s="38"/>
      <c r="K62" s="41"/>
      <c r="L62" s="61">
        <f t="shared" si="11"/>
        <v>0</v>
      </c>
      <c r="M62" s="36">
        <f t="shared" si="5"/>
        <v>0</v>
      </c>
      <c r="N62" s="36">
        <f t="shared" si="6"/>
        <v>0</v>
      </c>
      <c r="O62" s="37">
        <f t="shared" si="7"/>
        <v>0</v>
      </c>
      <c r="P62" s="153">
        <f t="shared" si="0"/>
        <v>4956000</v>
      </c>
      <c r="Q62" s="175">
        <f t="shared" si="8"/>
        <v>2478000</v>
      </c>
      <c r="R62" s="154">
        <f t="shared" si="1"/>
        <v>9086000</v>
      </c>
      <c r="S62" s="155">
        <f t="shared" si="9"/>
        <v>16520000</v>
      </c>
      <c r="V62" s="86"/>
    </row>
    <row r="63" spans="1:22" s="85" customFormat="1" ht="12" customHeight="1" hidden="1">
      <c r="A63" s="121">
        <f>'Златибор 2018'!A63</f>
        <v>58</v>
      </c>
      <c r="B63" s="93" t="str">
        <f>'Златибор 2018'!B63</f>
        <v>Набавка грејдера</v>
      </c>
      <c r="C63" s="94" t="str">
        <f>'Златибор 2018'!C63</f>
        <v>ком.</v>
      </c>
      <c r="D63" s="46"/>
      <c r="E63" s="10">
        <f>150000*118</f>
        <v>17700000</v>
      </c>
      <c r="F63" s="61">
        <f t="shared" si="10"/>
        <v>0</v>
      </c>
      <c r="G63" s="36">
        <f t="shared" si="2"/>
        <v>0</v>
      </c>
      <c r="H63" s="60">
        <f t="shared" si="3"/>
        <v>0</v>
      </c>
      <c r="I63" s="37">
        <f t="shared" si="4"/>
        <v>0</v>
      </c>
      <c r="J63" s="38"/>
      <c r="K63" s="41"/>
      <c r="L63" s="61">
        <f t="shared" si="11"/>
        <v>0</v>
      </c>
      <c r="M63" s="36">
        <f t="shared" si="5"/>
        <v>0</v>
      </c>
      <c r="N63" s="36">
        <f t="shared" si="6"/>
        <v>0</v>
      </c>
      <c r="O63" s="37">
        <f t="shared" si="7"/>
        <v>0</v>
      </c>
      <c r="P63" s="153">
        <f t="shared" si="0"/>
        <v>0</v>
      </c>
      <c r="Q63" s="175">
        <f t="shared" si="8"/>
        <v>0</v>
      </c>
      <c r="R63" s="154">
        <f t="shared" si="1"/>
        <v>0</v>
      </c>
      <c r="S63" s="155">
        <f t="shared" si="9"/>
        <v>0</v>
      </c>
      <c r="V63" s="86"/>
    </row>
    <row r="64" spans="1:22" s="85" customFormat="1" ht="12" customHeight="1" hidden="1">
      <c r="A64" s="121">
        <f>'Златибор 2018'!A64</f>
        <v>59</v>
      </c>
      <c r="B64" s="93" t="str">
        <f>'Златибор 2018'!B64</f>
        <v>Набавка скипа</v>
      </c>
      <c r="C64" s="94" t="str">
        <f>'Златибор 2018'!C64</f>
        <v>ком.</v>
      </c>
      <c r="D64" s="46"/>
      <c r="E64" s="10">
        <f>84000*118</f>
        <v>9912000</v>
      </c>
      <c r="F64" s="61">
        <f t="shared" si="10"/>
        <v>0</v>
      </c>
      <c r="G64" s="36">
        <f t="shared" si="2"/>
        <v>0</v>
      </c>
      <c r="H64" s="60">
        <f t="shared" si="3"/>
        <v>0</v>
      </c>
      <c r="I64" s="37">
        <f t="shared" si="4"/>
        <v>0</v>
      </c>
      <c r="J64" s="38"/>
      <c r="K64" s="41"/>
      <c r="L64" s="61">
        <f t="shared" si="11"/>
        <v>0</v>
      </c>
      <c r="M64" s="36">
        <f t="shared" si="5"/>
        <v>0</v>
      </c>
      <c r="N64" s="36">
        <f t="shared" si="6"/>
        <v>0</v>
      </c>
      <c r="O64" s="37">
        <f t="shared" si="7"/>
        <v>0</v>
      </c>
      <c r="P64" s="153">
        <f t="shared" si="0"/>
        <v>0</v>
      </c>
      <c r="Q64" s="175">
        <f t="shared" si="8"/>
        <v>0</v>
      </c>
      <c r="R64" s="154">
        <f t="shared" si="1"/>
        <v>0</v>
      </c>
      <c r="S64" s="155">
        <f t="shared" si="9"/>
        <v>0</v>
      </c>
      <c r="V64" s="86"/>
    </row>
    <row r="65" spans="1:22" s="85" customFormat="1" ht="12" customHeight="1" hidden="1">
      <c r="A65" s="121">
        <f>'Златибор 2018'!A65</f>
        <v>60</v>
      </c>
      <c r="B65" s="93" t="str">
        <f>'Златибор 2018'!B65</f>
        <v>Набавка камиона кипер</v>
      </c>
      <c r="C65" s="94" t="str">
        <f>'Златибор 2018'!C65</f>
        <v>ком.</v>
      </c>
      <c r="D65" s="46"/>
      <c r="E65" s="10">
        <f>90000*118</f>
        <v>10620000</v>
      </c>
      <c r="F65" s="61">
        <f t="shared" si="10"/>
        <v>0</v>
      </c>
      <c r="G65" s="36">
        <f t="shared" si="2"/>
        <v>0</v>
      </c>
      <c r="H65" s="60">
        <f t="shared" si="3"/>
        <v>0</v>
      </c>
      <c r="I65" s="37">
        <f t="shared" si="4"/>
        <v>0</v>
      </c>
      <c r="J65" s="38"/>
      <c r="K65" s="41"/>
      <c r="L65" s="61">
        <f t="shared" si="11"/>
        <v>0</v>
      </c>
      <c r="M65" s="36">
        <f t="shared" si="5"/>
        <v>0</v>
      </c>
      <c r="N65" s="36">
        <f t="shared" si="6"/>
        <v>0</v>
      </c>
      <c r="O65" s="37">
        <f t="shared" si="7"/>
        <v>0</v>
      </c>
      <c r="P65" s="153">
        <f t="shared" si="0"/>
        <v>0</v>
      </c>
      <c r="Q65" s="175">
        <f t="shared" si="8"/>
        <v>0</v>
      </c>
      <c r="R65" s="154">
        <f t="shared" si="1"/>
        <v>0</v>
      </c>
      <c r="S65" s="155">
        <f t="shared" si="9"/>
        <v>0</v>
      </c>
      <c r="V65" s="86"/>
    </row>
    <row r="66" spans="1:22" s="85" customFormat="1" ht="12" customHeight="1" hidden="1">
      <c r="A66" s="121">
        <f>'Златибор 2018'!A66</f>
        <v>61</v>
      </c>
      <c r="B66" s="93" t="str">
        <f>'Златибор 2018'!B66</f>
        <v>Набавка нисконосеће приколице</v>
      </c>
      <c r="C66" s="94" t="str">
        <f>'Златибор 2018'!C66</f>
        <v>ком.</v>
      </c>
      <c r="D66" s="46"/>
      <c r="E66" s="10">
        <f>40000*118</f>
        <v>4720000</v>
      </c>
      <c r="F66" s="61">
        <f t="shared" si="10"/>
        <v>0</v>
      </c>
      <c r="G66" s="36">
        <f t="shared" si="2"/>
        <v>0</v>
      </c>
      <c r="H66" s="60">
        <f t="shared" si="3"/>
        <v>0</v>
      </c>
      <c r="I66" s="37">
        <f t="shared" si="4"/>
        <v>0</v>
      </c>
      <c r="J66" s="38"/>
      <c r="K66" s="41"/>
      <c r="L66" s="61">
        <f t="shared" si="11"/>
        <v>0</v>
      </c>
      <c r="M66" s="36">
        <f t="shared" si="5"/>
        <v>0</v>
      </c>
      <c r="N66" s="36">
        <f t="shared" si="6"/>
        <v>0</v>
      </c>
      <c r="O66" s="37">
        <f t="shared" si="7"/>
        <v>0</v>
      </c>
      <c r="P66" s="153">
        <f t="shared" si="0"/>
        <v>0</v>
      </c>
      <c r="Q66" s="175">
        <f t="shared" si="8"/>
        <v>0</v>
      </c>
      <c r="R66" s="154">
        <f t="shared" si="1"/>
        <v>0</v>
      </c>
      <c r="S66" s="155">
        <f t="shared" si="9"/>
        <v>0</v>
      </c>
      <c r="V66" s="86"/>
    </row>
    <row r="67" spans="1:22" s="85" customFormat="1" ht="12" customHeight="1" hidden="1">
      <c r="A67" s="121">
        <f>'Златибор 2018'!A67</f>
        <v>62</v>
      </c>
      <c r="B67" s="93" t="str">
        <f>'Златибор 2018'!B67</f>
        <v>Набавка ваљка</v>
      </c>
      <c r="C67" s="94" t="str">
        <f>'Златибор 2018'!C67</f>
        <v>ком.</v>
      </c>
      <c r="D67" s="46"/>
      <c r="E67" s="10">
        <f>90000*118</f>
        <v>10620000</v>
      </c>
      <c r="F67" s="61">
        <f t="shared" si="10"/>
        <v>0</v>
      </c>
      <c r="G67" s="36">
        <f t="shared" si="2"/>
        <v>0</v>
      </c>
      <c r="H67" s="60">
        <f t="shared" si="3"/>
        <v>0</v>
      </c>
      <c r="I67" s="37">
        <f t="shared" si="4"/>
        <v>0</v>
      </c>
      <c r="J67" s="38"/>
      <c r="K67" s="41"/>
      <c r="L67" s="61">
        <f t="shared" si="11"/>
        <v>0</v>
      </c>
      <c r="M67" s="36">
        <f t="shared" si="5"/>
        <v>0</v>
      </c>
      <c r="N67" s="36">
        <f t="shared" si="6"/>
        <v>0</v>
      </c>
      <c r="O67" s="37">
        <f t="shared" si="7"/>
        <v>0</v>
      </c>
      <c r="P67" s="153">
        <f t="shared" si="0"/>
        <v>0</v>
      </c>
      <c r="Q67" s="175">
        <f t="shared" si="8"/>
        <v>0</v>
      </c>
      <c r="R67" s="154">
        <f t="shared" si="1"/>
        <v>0</v>
      </c>
      <c r="S67" s="155">
        <f t="shared" si="9"/>
        <v>0</v>
      </c>
      <c r="V67" s="86"/>
    </row>
    <row r="68" spans="1:22" s="85" customFormat="1" ht="12" customHeight="1" hidden="1">
      <c r="A68" s="121">
        <f>'Златибор 2018'!A68</f>
        <v>63</v>
      </c>
      <c r="B68" s="93" t="str">
        <f>'Златибор 2018'!B68</f>
        <v>Изградња и уређење 300 км планинарских и пешачких стаза</v>
      </c>
      <c r="C68" s="94" t="str">
        <f>'Златибор 2018'!C68</f>
        <v>ком.</v>
      </c>
      <c r="D68" s="46"/>
      <c r="E68" s="10">
        <v>3000000</v>
      </c>
      <c r="F68" s="61">
        <f t="shared" si="10"/>
        <v>0</v>
      </c>
      <c r="G68" s="36">
        <f t="shared" si="2"/>
        <v>0</v>
      </c>
      <c r="H68" s="60">
        <f t="shared" si="3"/>
        <v>0</v>
      </c>
      <c r="I68" s="37">
        <f t="shared" si="4"/>
        <v>0</v>
      </c>
      <c r="J68" s="38"/>
      <c r="K68" s="41"/>
      <c r="L68" s="61">
        <f t="shared" si="11"/>
        <v>0</v>
      </c>
      <c r="M68" s="36">
        <f t="shared" si="5"/>
        <v>0</v>
      </c>
      <c r="N68" s="36">
        <f t="shared" si="6"/>
        <v>0</v>
      </c>
      <c r="O68" s="37">
        <f t="shared" si="7"/>
        <v>0</v>
      </c>
      <c r="P68" s="153">
        <f t="shared" si="0"/>
        <v>0</v>
      </c>
      <c r="Q68" s="175">
        <f t="shared" si="8"/>
        <v>0</v>
      </c>
      <c r="R68" s="154">
        <f t="shared" si="1"/>
        <v>0</v>
      </c>
      <c r="S68" s="155">
        <f t="shared" si="9"/>
        <v>0</v>
      </c>
      <c r="V68" s="86"/>
    </row>
    <row r="69" spans="1:22" s="85" customFormat="1" ht="12" customHeight="1" hidden="1">
      <c r="A69" s="121">
        <f>'Златибор 2018'!A69</f>
        <v>64</v>
      </c>
      <c r="B69" s="93" t="str">
        <f>'Златибор 2018'!B69</f>
        <v>Одржавање противпожарних пруга</v>
      </c>
      <c r="C69" s="94" t="str">
        <f>'Златибор 2018'!C69</f>
        <v>км</v>
      </c>
      <c r="D69" s="46"/>
      <c r="E69" s="10"/>
      <c r="F69" s="61"/>
      <c r="G69" s="36"/>
      <c r="H69" s="60"/>
      <c r="I69" s="37"/>
      <c r="J69" s="38"/>
      <c r="K69" s="41"/>
      <c r="L69" s="61"/>
      <c r="M69" s="36"/>
      <c r="N69" s="36"/>
      <c r="O69" s="37"/>
      <c r="P69" s="153"/>
      <c r="Q69" s="175"/>
      <c r="R69" s="154"/>
      <c r="S69" s="155"/>
      <c r="V69" s="86"/>
    </row>
    <row r="70" spans="1:22" s="85" customFormat="1" ht="12" customHeight="1" hidden="1">
      <c r="A70" s="121">
        <f>'Златибор 2018'!A70</f>
        <v>65</v>
      </c>
      <c r="B70" s="93" t="str">
        <f>'Златибор 2018'!B70</f>
        <v>Опремање службених просторија</v>
      </c>
      <c r="C70" s="94" t="str">
        <f>'Златибор 2018'!C70</f>
        <v>ком.</v>
      </c>
      <c r="D70" s="46"/>
      <c r="E70" s="10">
        <f>890000+(890000*0.2)</f>
        <v>1068000</v>
      </c>
      <c r="F70" s="61">
        <f t="shared" si="10"/>
        <v>0</v>
      </c>
      <c r="G70" s="36">
        <f t="shared" si="2"/>
        <v>0</v>
      </c>
      <c r="H70" s="60">
        <f t="shared" si="3"/>
        <v>0</v>
      </c>
      <c r="I70" s="37">
        <f t="shared" si="4"/>
        <v>0</v>
      </c>
      <c r="J70" s="38"/>
      <c r="K70" s="41"/>
      <c r="L70" s="61">
        <f t="shared" si="11"/>
        <v>0</v>
      </c>
      <c r="M70" s="36">
        <f t="shared" si="5"/>
        <v>0</v>
      </c>
      <c r="N70" s="36">
        <f t="shared" si="6"/>
        <v>0</v>
      </c>
      <c r="O70" s="37">
        <f t="shared" si="7"/>
        <v>0</v>
      </c>
      <c r="P70" s="153">
        <f t="shared" si="0"/>
        <v>0</v>
      </c>
      <c r="Q70" s="175">
        <f t="shared" si="8"/>
        <v>0</v>
      </c>
      <c r="R70" s="154">
        <f t="shared" si="1"/>
        <v>0</v>
      </c>
      <c r="S70" s="155">
        <f t="shared" si="9"/>
        <v>0</v>
      </c>
      <c r="V70" s="86"/>
    </row>
    <row r="71" spans="1:22" s="85" customFormat="1" ht="12" customHeight="1" hidden="1">
      <c r="A71" s="121">
        <f>'Златибор 2018'!A71</f>
        <v>66</v>
      </c>
      <c r="B71" s="93" t="str">
        <f>'Златибор 2018'!B71</f>
        <v>Набавка фото клопки</v>
      </c>
      <c r="C71" s="94" t="str">
        <f>'Златибор 2018'!C71</f>
        <v>ком.</v>
      </c>
      <c r="D71" s="46"/>
      <c r="E71" s="10">
        <v>50000</v>
      </c>
      <c r="F71" s="61">
        <f t="shared" si="10"/>
        <v>0</v>
      </c>
      <c r="G71" s="36">
        <f t="shared" si="2"/>
        <v>0</v>
      </c>
      <c r="H71" s="60">
        <f t="shared" si="3"/>
        <v>0</v>
      </c>
      <c r="I71" s="37">
        <f t="shared" si="4"/>
        <v>0</v>
      </c>
      <c r="J71" s="38"/>
      <c r="K71" s="41"/>
      <c r="L71" s="61">
        <f t="shared" si="11"/>
        <v>0</v>
      </c>
      <c r="M71" s="36">
        <f t="shared" si="5"/>
        <v>0</v>
      </c>
      <c r="N71" s="36">
        <f t="shared" si="6"/>
        <v>0</v>
      </c>
      <c r="O71" s="37">
        <f t="shared" si="7"/>
        <v>0</v>
      </c>
      <c r="P71" s="153">
        <f t="shared" si="0"/>
        <v>0</v>
      </c>
      <c r="Q71" s="175">
        <f t="shared" si="8"/>
        <v>0</v>
      </c>
      <c r="R71" s="154">
        <f t="shared" si="1"/>
        <v>0</v>
      </c>
      <c r="S71" s="155">
        <f t="shared" si="9"/>
        <v>0</v>
      </c>
      <c r="V71" s="86"/>
    </row>
    <row r="72" spans="1:22" s="85" customFormat="1" ht="12">
      <c r="A72" s="121">
        <f>'Златибор 2018'!A72</f>
        <v>67</v>
      </c>
      <c r="B72" s="93" t="str">
        <f>'Златибор 2018'!B72</f>
        <v>Регистрација возила</v>
      </c>
      <c r="C72" s="94" t="str">
        <f>'Златибор 2018'!C72</f>
        <v>ком.</v>
      </c>
      <c r="D72" s="46">
        <v>9</v>
      </c>
      <c r="E72" s="10">
        <v>30000</v>
      </c>
      <c r="F72" s="61">
        <f t="shared" si="10"/>
        <v>270000</v>
      </c>
      <c r="G72" s="36">
        <f t="shared" si="2"/>
        <v>81000</v>
      </c>
      <c r="H72" s="60">
        <f t="shared" si="3"/>
        <v>40500</v>
      </c>
      <c r="I72" s="37">
        <f t="shared" si="4"/>
        <v>148500</v>
      </c>
      <c r="J72" s="46">
        <v>1</v>
      </c>
      <c r="K72" s="10">
        <v>30000</v>
      </c>
      <c r="L72" s="41">
        <f t="shared" si="11"/>
        <v>30000</v>
      </c>
      <c r="M72" s="36">
        <f t="shared" si="5"/>
        <v>9000</v>
      </c>
      <c r="N72" s="36">
        <f t="shared" si="6"/>
        <v>4500</v>
      </c>
      <c r="O72" s="37">
        <f t="shared" si="7"/>
        <v>16500</v>
      </c>
      <c r="P72" s="153">
        <f aca="true" t="shared" si="12" ref="P72:P111">G72+M72</f>
        <v>90000</v>
      </c>
      <c r="Q72" s="175">
        <f t="shared" si="8"/>
        <v>45000</v>
      </c>
      <c r="R72" s="154">
        <f t="shared" si="8"/>
        <v>165000</v>
      </c>
      <c r="S72" s="155">
        <f t="shared" si="9"/>
        <v>300000</v>
      </c>
      <c r="V72" s="86"/>
    </row>
    <row r="73" spans="1:22" s="85" customFormat="1" ht="12" customHeight="1" hidden="1">
      <c r="A73" s="121">
        <f>'Златибор 2018'!A73</f>
        <v>68</v>
      </c>
      <c r="B73" s="93" t="str">
        <f>'Златибор 2018'!B73</f>
        <v>Набавка лаптоп рачунара</v>
      </c>
      <c r="C73" s="94" t="str">
        <f>'Златибор 2018'!C73</f>
        <v>ком.</v>
      </c>
      <c r="D73" s="46"/>
      <c r="E73" s="10">
        <v>50000</v>
      </c>
      <c r="F73" s="61">
        <f aca="true" t="shared" si="13" ref="F73:F111">D73*E73</f>
        <v>0</v>
      </c>
      <c r="G73" s="36">
        <f t="shared" si="2"/>
        <v>0</v>
      </c>
      <c r="H73" s="60">
        <f t="shared" si="3"/>
        <v>0</v>
      </c>
      <c r="I73" s="37">
        <f t="shared" si="4"/>
        <v>0</v>
      </c>
      <c r="J73" s="38"/>
      <c r="K73" s="41"/>
      <c r="L73" s="61">
        <f aca="true" t="shared" si="14" ref="L73:L111">J73*K73</f>
        <v>0</v>
      </c>
      <c r="M73" s="36">
        <f t="shared" si="5"/>
        <v>0</v>
      </c>
      <c r="N73" s="36">
        <f t="shared" si="6"/>
        <v>0</v>
      </c>
      <c r="O73" s="37">
        <f t="shared" si="7"/>
        <v>0</v>
      </c>
      <c r="P73" s="153">
        <f t="shared" si="12"/>
        <v>0</v>
      </c>
      <c r="Q73" s="175">
        <f t="shared" si="8"/>
        <v>0</v>
      </c>
      <c r="R73" s="154">
        <f t="shared" si="8"/>
        <v>0</v>
      </c>
      <c r="S73" s="155">
        <f t="shared" si="9"/>
        <v>0</v>
      </c>
      <c r="V73" s="86"/>
    </row>
    <row r="74" spans="1:22" s="85" customFormat="1" ht="12" customHeight="1" hidden="1">
      <c r="A74" s="121">
        <f>'Златибор 2018'!A74</f>
        <v>69</v>
      </c>
      <c r="B74" s="93" t="str">
        <f>'Златибор 2018'!B74</f>
        <v>Набавка пројектора са сталком и платном</v>
      </c>
      <c r="C74" s="94" t="str">
        <f>'Златибор 2018'!C74</f>
        <v>ком.</v>
      </c>
      <c r="D74" s="46"/>
      <c r="E74" s="10">
        <v>75000</v>
      </c>
      <c r="F74" s="61">
        <f t="shared" si="13"/>
        <v>0</v>
      </c>
      <c r="G74" s="36">
        <f aca="true" t="shared" si="15" ref="G74:G111">F74*0.3</f>
        <v>0</v>
      </c>
      <c r="H74" s="60">
        <f aca="true" t="shared" si="16" ref="H74:H111">F74*0.15</f>
        <v>0</v>
      </c>
      <c r="I74" s="37">
        <f aca="true" t="shared" si="17" ref="I74:I111">F74*0.55</f>
        <v>0</v>
      </c>
      <c r="J74" s="38"/>
      <c r="K74" s="41"/>
      <c r="L74" s="61">
        <f t="shared" si="14"/>
        <v>0</v>
      </c>
      <c r="M74" s="36">
        <f aca="true" t="shared" si="18" ref="M74:M111">L74*0.3</f>
        <v>0</v>
      </c>
      <c r="N74" s="36">
        <f aca="true" t="shared" si="19" ref="N74:N111">L74*0.15</f>
        <v>0</v>
      </c>
      <c r="O74" s="37">
        <f aca="true" t="shared" si="20" ref="O74:O111">L74*0.55</f>
        <v>0</v>
      </c>
      <c r="P74" s="153">
        <f t="shared" si="12"/>
        <v>0</v>
      </c>
      <c r="Q74" s="175">
        <f aca="true" t="shared" si="21" ref="Q74:R111">N74+H74</f>
        <v>0</v>
      </c>
      <c r="R74" s="154">
        <f t="shared" si="21"/>
        <v>0</v>
      </c>
      <c r="S74" s="155">
        <f aca="true" t="shared" si="22" ref="S74:S111">P74+Q74+R74</f>
        <v>0</v>
      </c>
      <c r="V74" s="86"/>
    </row>
    <row r="75" spans="1:22" s="85" customFormat="1" ht="12" customHeight="1" hidden="1">
      <c r="A75" s="121">
        <f>'Златибор 2018'!A75</f>
        <v>70</v>
      </c>
      <c r="B75" s="93" t="str">
        <f>'Златибор 2018'!B75</f>
        <v>Набавка контејнера</v>
      </c>
      <c r="C75" s="94" t="str">
        <f>'Златибор 2018'!C75</f>
        <v>ком.</v>
      </c>
      <c r="D75" s="46"/>
      <c r="E75" s="10">
        <v>30000</v>
      </c>
      <c r="F75" s="61">
        <f t="shared" si="13"/>
        <v>0</v>
      </c>
      <c r="G75" s="36">
        <f t="shared" si="15"/>
        <v>0</v>
      </c>
      <c r="H75" s="60">
        <f t="shared" si="16"/>
        <v>0</v>
      </c>
      <c r="I75" s="37">
        <f t="shared" si="17"/>
        <v>0</v>
      </c>
      <c r="J75" s="38"/>
      <c r="K75" s="41"/>
      <c r="L75" s="61">
        <f t="shared" si="14"/>
        <v>0</v>
      </c>
      <c r="M75" s="36">
        <f t="shared" si="18"/>
        <v>0</v>
      </c>
      <c r="N75" s="36">
        <f t="shared" si="19"/>
        <v>0</v>
      </c>
      <c r="O75" s="37">
        <f t="shared" si="20"/>
        <v>0</v>
      </c>
      <c r="P75" s="153">
        <f t="shared" si="12"/>
        <v>0</v>
      </c>
      <c r="Q75" s="175">
        <f t="shared" si="21"/>
        <v>0</v>
      </c>
      <c r="R75" s="154">
        <f t="shared" si="21"/>
        <v>0</v>
      </c>
      <c r="S75" s="155">
        <f t="shared" si="22"/>
        <v>0</v>
      </c>
      <c r="V75" s="86"/>
    </row>
    <row r="76" spans="1:22" s="85" customFormat="1" ht="12" customHeight="1" hidden="1">
      <c r="A76" s="121">
        <f>'Златибор 2018'!A76</f>
        <v>71</v>
      </c>
      <c r="B76" s="93" t="str">
        <f>'Златибор 2018'!B76</f>
        <v>Набавка дрона</v>
      </c>
      <c r="C76" s="94" t="str">
        <f>'Златибор 2018'!C76</f>
        <v>ком.</v>
      </c>
      <c r="D76" s="46"/>
      <c r="E76" s="10">
        <v>100000</v>
      </c>
      <c r="F76" s="61">
        <f t="shared" si="13"/>
        <v>0</v>
      </c>
      <c r="G76" s="36">
        <f t="shared" si="15"/>
        <v>0</v>
      </c>
      <c r="H76" s="60">
        <f t="shared" si="16"/>
        <v>0</v>
      </c>
      <c r="I76" s="37">
        <f t="shared" si="17"/>
        <v>0</v>
      </c>
      <c r="J76" s="38"/>
      <c r="K76" s="41"/>
      <c r="L76" s="61">
        <f t="shared" si="14"/>
        <v>0</v>
      </c>
      <c r="M76" s="36">
        <f t="shared" si="18"/>
        <v>0</v>
      </c>
      <c r="N76" s="36">
        <f t="shared" si="19"/>
        <v>0</v>
      </c>
      <c r="O76" s="37">
        <f t="shared" si="20"/>
        <v>0</v>
      </c>
      <c r="P76" s="153">
        <f t="shared" si="12"/>
        <v>0</v>
      </c>
      <c r="Q76" s="175">
        <f t="shared" si="21"/>
        <v>0</v>
      </c>
      <c r="R76" s="154">
        <f t="shared" si="21"/>
        <v>0</v>
      </c>
      <c r="S76" s="155">
        <f t="shared" si="22"/>
        <v>0</v>
      </c>
      <c r="V76" s="86"/>
    </row>
    <row r="77" spans="1:22" s="85" customFormat="1" ht="12" customHeight="1" hidden="1">
      <c r="A77" s="121">
        <f>'Златибор 2018'!A77</f>
        <v>72</v>
      </c>
      <c r="B77" s="93" t="str">
        <f>'Златибор 2018'!B77</f>
        <v>Набавка моторних санки</v>
      </c>
      <c r="C77" s="94" t="str">
        <f>'Златибор 2018'!C77</f>
        <v>ком.</v>
      </c>
      <c r="D77" s="46"/>
      <c r="E77" s="10">
        <v>1500000</v>
      </c>
      <c r="F77" s="61">
        <f t="shared" si="13"/>
        <v>0</v>
      </c>
      <c r="G77" s="36">
        <f t="shared" si="15"/>
        <v>0</v>
      </c>
      <c r="H77" s="60">
        <f t="shared" si="16"/>
        <v>0</v>
      </c>
      <c r="I77" s="37">
        <f t="shared" si="17"/>
        <v>0</v>
      </c>
      <c r="J77" s="38"/>
      <c r="K77" s="41"/>
      <c r="L77" s="61">
        <f t="shared" si="14"/>
        <v>0</v>
      </c>
      <c r="M77" s="36">
        <f t="shared" si="18"/>
        <v>0</v>
      </c>
      <c r="N77" s="36">
        <f t="shared" si="19"/>
        <v>0</v>
      </c>
      <c r="O77" s="37">
        <f t="shared" si="20"/>
        <v>0</v>
      </c>
      <c r="P77" s="153">
        <f t="shared" si="12"/>
        <v>0</v>
      </c>
      <c r="Q77" s="175">
        <f t="shared" si="21"/>
        <v>0</v>
      </c>
      <c r="R77" s="154">
        <f t="shared" si="21"/>
        <v>0</v>
      </c>
      <c r="S77" s="155">
        <f t="shared" si="22"/>
        <v>0</v>
      </c>
      <c r="V77" s="86"/>
    </row>
    <row r="78" spans="1:22" s="85" customFormat="1" ht="12" customHeight="1" hidden="1">
      <c r="A78" s="121">
        <f>'Златибор 2018'!A78</f>
        <v>73</v>
      </c>
      <c r="B78" s="93" t="str">
        <f>'Златибор 2018'!B78</f>
        <v>Набавка квада</v>
      </c>
      <c r="C78" s="94" t="str">
        <f>'Златибор 2018'!C78</f>
        <v>ком.</v>
      </c>
      <c r="D78" s="46"/>
      <c r="E78" s="10">
        <v>1500000</v>
      </c>
      <c r="F78" s="61">
        <f t="shared" si="13"/>
        <v>0</v>
      </c>
      <c r="G78" s="36">
        <f t="shared" si="15"/>
        <v>0</v>
      </c>
      <c r="H78" s="60">
        <f t="shared" si="16"/>
        <v>0</v>
      </c>
      <c r="I78" s="37">
        <f t="shared" si="17"/>
        <v>0</v>
      </c>
      <c r="J78" s="38"/>
      <c r="K78" s="41"/>
      <c r="L78" s="61">
        <f t="shared" si="14"/>
        <v>0</v>
      </c>
      <c r="M78" s="36">
        <f t="shared" si="18"/>
        <v>0</v>
      </c>
      <c r="N78" s="36">
        <f t="shared" si="19"/>
        <v>0</v>
      </c>
      <c r="O78" s="37">
        <f t="shared" si="20"/>
        <v>0</v>
      </c>
      <c r="P78" s="153">
        <f t="shared" si="12"/>
        <v>0</v>
      </c>
      <c r="Q78" s="175">
        <f t="shared" si="21"/>
        <v>0</v>
      </c>
      <c r="R78" s="154">
        <f t="shared" si="21"/>
        <v>0</v>
      </c>
      <c r="S78" s="155">
        <f t="shared" si="22"/>
        <v>0</v>
      </c>
      <c r="V78" s="86"/>
    </row>
    <row r="79" spans="1:22" s="85" customFormat="1" ht="12" customHeight="1" hidden="1">
      <c r="A79" s="121">
        <f>'Златибор 2018'!A79</f>
        <v>74</v>
      </c>
      <c r="B79" s="93" t="str">
        <f>'Златибор 2018'!B79</f>
        <v>Набавка двогледа</v>
      </c>
      <c r="C79" s="94" t="str">
        <f>'Златибор 2018'!C79</f>
        <v>ком.</v>
      </c>
      <c r="D79" s="46"/>
      <c r="E79" s="10">
        <v>30000</v>
      </c>
      <c r="F79" s="61">
        <f t="shared" si="13"/>
        <v>0</v>
      </c>
      <c r="G79" s="36">
        <f t="shared" si="15"/>
        <v>0</v>
      </c>
      <c r="H79" s="60">
        <f t="shared" si="16"/>
        <v>0</v>
      </c>
      <c r="I79" s="37">
        <f t="shared" si="17"/>
        <v>0</v>
      </c>
      <c r="J79" s="38"/>
      <c r="K79" s="41"/>
      <c r="L79" s="61">
        <f t="shared" si="14"/>
        <v>0</v>
      </c>
      <c r="M79" s="36">
        <f t="shared" si="18"/>
        <v>0</v>
      </c>
      <c r="N79" s="36">
        <f t="shared" si="19"/>
        <v>0</v>
      </c>
      <c r="O79" s="37">
        <f t="shared" si="20"/>
        <v>0</v>
      </c>
      <c r="P79" s="153">
        <f t="shared" si="12"/>
        <v>0</v>
      </c>
      <c r="Q79" s="175">
        <f t="shared" si="21"/>
        <v>0</v>
      </c>
      <c r="R79" s="154">
        <f t="shared" si="21"/>
        <v>0</v>
      </c>
      <c r="S79" s="155">
        <f t="shared" si="22"/>
        <v>0</v>
      </c>
      <c r="V79" s="86"/>
    </row>
    <row r="80" spans="1:22" s="85" customFormat="1" ht="12" customHeight="1" hidden="1">
      <c r="A80" s="121">
        <f>'Златибор 2018'!A80</f>
        <v>75</v>
      </c>
      <c r="B80" s="93" t="str">
        <f>'Златибор 2018'!B80</f>
        <v>Набавка панорамских двогледа</v>
      </c>
      <c r="C80" s="94" t="str">
        <f>'Златибор 2018'!C80</f>
        <v>ком.</v>
      </c>
      <c r="D80" s="46"/>
      <c r="E80" s="10"/>
      <c r="F80" s="61">
        <f t="shared" si="13"/>
        <v>0</v>
      </c>
      <c r="G80" s="36">
        <f t="shared" si="15"/>
        <v>0</v>
      </c>
      <c r="H80" s="60">
        <f t="shared" si="16"/>
        <v>0</v>
      </c>
      <c r="I80" s="37">
        <f t="shared" si="17"/>
        <v>0</v>
      </c>
      <c r="J80" s="38"/>
      <c r="K80" s="41"/>
      <c r="L80" s="61">
        <f t="shared" si="14"/>
        <v>0</v>
      </c>
      <c r="M80" s="36">
        <f t="shared" si="18"/>
        <v>0</v>
      </c>
      <c r="N80" s="36">
        <f t="shared" si="19"/>
        <v>0</v>
      </c>
      <c r="O80" s="37">
        <f t="shared" si="20"/>
        <v>0</v>
      </c>
      <c r="P80" s="153">
        <f t="shared" si="12"/>
        <v>0</v>
      </c>
      <c r="Q80" s="175">
        <f t="shared" si="21"/>
        <v>0</v>
      </c>
      <c r="R80" s="154">
        <f t="shared" si="21"/>
        <v>0</v>
      </c>
      <c r="S80" s="155">
        <f t="shared" si="22"/>
        <v>0</v>
      </c>
      <c r="V80" s="86"/>
    </row>
    <row r="81" spans="1:22" s="85" customFormat="1" ht="12" customHeight="1" hidden="1">
      <c r="A81" s="121">
        <f>'Златибор 2018'!A81</f>
        <v>76</v>
      </c>
      <c r="B81" s="93" t="str">
        <f>'Златибор 2018'!B81</f>
        <v>Набавка двогледа за ноћно осматрање</v>
      </c>
      <c r="C81" s="94" t="str">
        <f>'Златибор 2018'!C81</f>
        <v>ком.</v>
      </c>
      <c r="D81" s="46"/>
      <c r="E81" s="10">
        <v>150000</v>
      </c>
      <c r="F81" s="61">
        <f t="shared" si="13"/>
        <v>0</v>
      </c>
      <c r="G81" s="36">
        <f t="shared" si="15"/>
        <v>0</v>
      </c>
      <c r="H81" s="60">
        <f t="shared" si="16"/>
        <v>0</v>
      </c>
      <c r="I81" s="37">
        <f t="shared" si="17"/>
        <v>0</v>
      </c>
      <c r="J81" s="38"/>
      <c r="K81" s="41"/>
      <c r="L81" s="61">
        <f t="shared" si="14"/>
        <v>0</v>
      </c>
      <c r="M81" s="36">
        <f t="shared" si="18"/>
        <v>0</v>
      </c>
      <c r="N81" s="36">
        <f t="shared" si="19"/>
        <v>0</v>
      </c>
      <c r="O81" s="37">
        <f t="shared" si="20"/>
        <v>0</v>
      </c>
      <c r="P81" s="153">
        <f t="shared" si="12"/>
        <v>0</v>
      </c>
      <c r="Q81" s="175">
        <f t="shared" si="21"/>
        <v>0</v>
      </c>
      <c r="R81" s="154">
        <f t="shared" si="21"/>
        <v>0</v>
      </c>
      <c r="S81" s="155">
        <f t="shared" si="22"/>
        <v>0</v>
      </c>
      <c r="V81" s="86"/>
    </row>
    <row r="82" spans="1:22" s="85" customFormat="1" ht="12" customHeight="1" hidden="1">
      <c r="A82" s="121">
        <f>'Златибор 2018'!A82</f>
        <v>77</v>
      </c>
      <c r="B82" s="93" t="str">
        <f>'Златибор 2018'!B82</f>
        <v>Набавка фотоапарата</v>
      </c>
      <c r="C82" s="94" t="str">
        <f>'Златибор 2018'!C82</f>
        <v>ком.</v>
      </c>
      <c r="D82" s="46"/>
      <c r="E82" s="10">
        <v>92500</v>
      </c>
      <c r="F82" s="61">
        <f t="shared" si="13"/>
        <v>0</v>
      </c>
      <c r="G82" s="36">
        <f t="shared" si="15"/>
        <v>0</v>
      </c>
      <c r="H82" s="60">
        <f t="shared" si="16"/>
        <v>0</v>
      </c>
      <c r="I82" s="37">
        <f t="shared" si="17"/>
        <v>0</v>
      </c>
      <c r="J82" s="38"/>
      <c r="K82" s="41"/>
      <c r="L82" s="61">
        <f t="shared" si="14"/>
        <v>0</v>
      </c>
      <c r="M82" s="36">
        <f t="shared" si="18"/>
        <v>0</v>
      </c>
      <c r="N82" s="36">
        <f t="shared" si="19"/>
        <v>0</v>
      </c>
      <c r="O82" s="37">
        <f t="shared" si="20"/>
        <v>0</v>
      </c>
      <c r="P82" s="153">
        <f t="shared" si="12"/>
        <v>0</v>
      </c>
      <c r="Q82" s="175">
        <f t="shared" si="21"/>
        <v>0</v>
      </c>
      <c r="R82" s="154">
        <f t="shared" si="21"/>
        <v>0</v>
      </c>
      <c r="S82" s="155">
        <f t="shared" si="22"/>
        <v>0</v>
      </c>
      <c r="V82" s="86"/>
    </row>
    <row r="83" spans="1:22" s="85" customFormat="1" ht="12" customHeight="1" hidden="1">
      <c r="A83" s="121">
        <f>'Златибор 2018'!A83</f>
        <v>78</v>
      </c>
      <c r="B83" s="93" t="str">
        <f>'Златибор 2018'!B83</f>
        <v>Изградња високих осматрачница</v>
      </c>
      <c r="C83" s="94" t="str">
        <f>'Златибор 2018'!C83</f>
        <v>ком.</v>
      </c>
      <c r="D83" s="46"/>
      <c r="E83" s="10">
        <v>240000</v>
      </c>
      <c r="F83" s="61">
        <f t="shared" si="13"/>
        <v>0</v>
      </c>
      <c r="G83" s="36">
        <f t="shared" si="15"/>
        <v>0</v>
      </c>
      <c r="H83" s="60">
        <f t="shared" si="16"/>
        <v>0</v>
      </c>
      <c r="I83" s="37">
        <f t="shared" si="17"/>
        <v>0</v>
      </c>
      <c r="J83" s="38"/>
      <c r="K83" s="41"/>
      <c r="L83" s="61">
        <f t="shared" si="14"/>
        <v>0</v>
      </c>
      <c r="M83" s="36">
        <f t="shared" si="18"/>
        <v>0</v>
      </c>
      <c r="N83" s="36">
        <f t="shared" si="19"/>
        <v>0</v>
      </c>
      <c r="O83" s="37">
        <f t="shared" si="20"/>
        <v>0</v>
      </c>
      <c r="P83" s="153">
        <f t="shared" si="12"/>
        <v>0</v>
      </c>
      <c r="Q83" s="175">
        <f t="shared" si="21"/>
        <v>0</v>
      </c>
      <c r="R83" s="154">
        <f t="shared" si="21"/>
        <v>0</v>
      </c>
      <c r="S83" s="155">
        <f t="shared" si="22"/>
        <v>0</v>
      </c>
      <c r="V83" s="86"/>
    </row>
    <row r="84" spans="1:22" s="85" customFormat="1" ht="12">
      <c r="A84" s="121">
        <f>'Златибор 2018'!A84</f>
        <v>79</v>
      </c>
      <c r="B84" s="93" t="str">
        <f>'Златибор 2018'!B84</f>
        <v>Изградња чека</v>
      </c>
      <c r="C84" s="94" t="str">
        <f>'Златибор 2018'!C84</f>
        <v>ком.</v>
      </c>
      <c r="D84" s="46">
        <v>1</v>
      </c>
      <c r="E84" s="10">
        <v>170000</v>
      </c>
      <c r="F84" s="61">
        <f t="shared" si="13"/>
        <v>170000</v>
      </c>
      <c r="G84" s="36">
        <f t="shared" si="15"/>
        <v>51000</v>
      </c>
      <c r="H84" s="60">
        <f t="shared" si="16"/>
        <v>25500</v>
      </c>
      <c r="I84" s="37">
        <f t="shared" si="17"/>
        <v>93500.00000000001</v>
      </c>
      <c r="J84" s="38"/>
      <c r="K84" s="41"/>
      <c r="L84" s="61">
        <f t="shared" si="14"/>
        <v>0</v>
      </c>
      <c r="M84" s="36">
        <f t="shared" si="18"/>
        <v>0</v>
      </c>
      <c r="N84" s="36">
        <f t="shared" si="19"/>
        <v>0</v>
      </c>
      <c r="O84" s="37">
        <f t="shared" si="20"/>
        <v>0</v>
      </c>
      <c r="P84" s="153">
        <f t="shared" si="12"/>
        <v>51000</v>
      </c>
      <c r="Q84" s="175">
        <f t="shared" si="21"/>
        <v>25500</v>
      </c>
      <c r="R84" s="154">
        <f t="shared" si="21"/>
        <v>93500.00000000001</v>
      </c>
      <c r="S84" s="155">
        <f t="shared" si="22"/>
        <v>170000</v>
      </c>
      <c r="V84" s="86"/>
    </row>
    <row r="85" spans="1:22" s="85" customFormat="1" ht="12">
      <c r="A85" s="121">
        <f>'Златибор 2018'!A85</f>
        <v>80</v>
      </c>
      <c r="B85" s="93" t="str">
        <f>'Златибор 2018'!B85</f>
        <v>Активности на одношењу смећа</v>
      </c>
      <c r="C85" s="94" t="str">
        <f>'Златибор 2018'!C85</f>
        <v>ком.</v>
      </c>
      <c r="D85" s="46">
        <v>1</v>
      </c>
      <c r="E85" s="10">
        <v>100000</v>
      </c>
      <c r="F85" s="61">
        <f t="shared" si="13"/>
        <v>100000</v>
      </c>
      <c r="G85" s="36">
        <f t="shared" si="15"/>
        <v>30000</v>
      </c>
      <c r="H85" s="60">
        <f t="shared" si="16"/>
        <v>15000</v>
      </c>
      <c r="I85" s="37">
        <f t="shared" si="17"/>
        <v>55000.00000000001</v>
      </c>
      <c r="J85" s="38"/>
      <c r="K85" s="41"/>
      <c r="L85" s="61">
        <f t="shared" si="14"/>
        <v>0</v>
      </c>
      <c r="M85" s="36">
        <f t="shared" si="18"/>
        <v>0</v>
      </c>
      <c r="N85" s="36">
        <f t="shared" si="19"/>
        <v>0</v>
      </c>
      <c r="O85" s="37">
        <f t="shared" si="20"/>
        <v>0</v>
      </c>
      <c r="P85" s="153">
        <f t="shared" si="12"/>
        <v>30000</v>
      </c>
      <c r="Q85" s="175">
        <f t="shared" si="21"/>
        <v>15000</v>
      </c>
      <c r="R85" s="154">
        <f t="shared" si="21"/>
        <v>55000.00000000001</v>
      </c>
      <c r="S85" s="155">
        <f t="shared" si="22"/>
        <v>100000</v>
      </c>
      <c r="V85" s="86"/>
    </row>
    <row r="86" spans="1:22" s="85" customFormat="1" ht="12" customHeight="1" hidden="1">
      <c r="A86" s="121">
        <f>'Златибор 2018'!A86</f>
        <v>81</v>
      </c>
      <c r="B86" s="93" t="str">
        <f>'Златибор 2018'!B86</f>
        <v>Набавка батеријских лампи</v>
      </c>
      <c r="C86" s="94" t="str">
        <f>'Златибор 2018'!C86</f>
        <v>ком.</v>
      </c>
      <c r="D86" s="46"/>
      <c r="E86" s="10">
        <v>15000</v>
      </c>
      <c r="F86" s="61">
        <f t="shared" si="13"/>
        <v>0</v>
      </c>
      <c r="G86" s="36">
        <f t="shared" si="15"/>
        <v>0</v>
      </c>
      <c r="H86" s="60">
        <f t="shared" si="16"/>
        <v>0</v>
      </c>
      <c r="I86" s="37">
        <f t="shared" si="17"/>
        <v>0</v>
      </c>
      <c r="J86" s="38"/>
      <c r="K86" s="41"/>
      <c r="L86" s="61">
        <f t="shared" si="14"/>
        <v>0</v>
      </c>
      <c r="M86" s="36">
        <f t="shared" si="18"/>
        <v>0</v>
      </c>
      <c r="N86" s="36">
        <f t="shared" si="19"/>
        <v>0</v>
      </c>
      <c r="O86" s="37">
        <f t="shared" si="20"/>
        <v>0</v>
      </c>
      <c r="P86" s="153">
        <f t="shared" si="12"/>
        <v>0</v>
      </c>
      <c r="Q86" s="175">
        <f t="shared" si="21"/>
        <v>0</v>
      </c>
      <c r="R86" s="154">
        <f t="shared" si="21"/>
        <v>0</v>
      </c>
      <c r="S86" s="155">
        <f t="shared" si="22"/>
        <v>0</v>
      </c>
      <c r="V86" s="86"/>
    </row>
    <row r="87" spans="1:22" s="85" customFormat="1" ht="12" customHeight="1" hidden="1">
      <c r="A87" s="121">
        <f>'Златибор 2018'!A87</f>
        <v>82</v>
      </c>
      <c r="B87" s="93" t="str">
        <f>'Златибор 2018'!B87</f>
        <v>Набавка GPS уређаја</v>
      </c>
      <c r="C87" s="94" t="str">
        <f>'Златибор 2018'!C87</f>
        <v>ком.</v>
      </c>
      <c r="D87" s="46"/>
      <c r="E87" s="10">
        <v>80000</v>
      </c>
      <c r="F87" s="61">
        <f t="shared" si="13"/>
        <v>0</v>
      </c>
      <c r="G87" s="36">
        <f t="shared" si="15"/>
        <v>0</v>
      </c>
      <c r="H87" s="60">
        <f t="shared" si="16"/>
        <v>0</v>
      </c>
      <c r="I87" s="37">
        <f t="shared" si="17"/>
        <v>0</v>
      </c>
      <c r="J87" s="38"/>
      <c r="K87" s="41"/>
      <c r="L87" s="61">
        <f t="shared" si="14"/>
        <v>0</v>
      </c>
      <c r="M87" s="36">
        <f t="shared" si="18"/>
        <v>0</v>
      </c>
      <c r="N87" s="36">
        <f t="shared" si="19"/>
        <v>0</v>
      </c>
      <c r="O87" s="37">
        <f t="shared" si="20"/>
        <v>0</v>
      </c>
      <c r="P87" s="153">
        <f t="shared" si="12"/>
        <v>0</v>
      </c>
      <c r="Q87" s="175">
        <f t="shared" si="21"/>
        <v>0</v>
      </c>
      <c r="R87" s="154">
        <f t="shared" si="21"/>
        <v>0</v>
      </c>
      <c r="S87" s="155">
        <f t="shared" si="22"/>
        <v>0</v>
      </c>
      <c r="V87" s="86"/>
    </row>
    <row r="88" spans="1:22" s="85" customFormat="1" ht="12" customHeight="1" hidden="1">
      <c r="A88" s="121">
        <f>'Златибор 2018'!A88</f>
        <v>83</v>
      </c>
      <c r="B88" s="93" t="str">
        <f>'Златибор 2018'!B88</f>
        <v>Пројекти и радови на реконструкцији старих воденица, ваљарица и сл.</v>
      </c>
      <c r="C88" s="94" t="str">
        <f>'Златибор 2018'!C88</f>
        <v>ком.</v>
      </c>
      <c r="D88" s="46"/>
      <c r="E88" s="10">
        <v>2000000</v>
      </c>
      <c r="F88" s="61">
        <f t="shared" si="13"/>
        <v>0</v>
      </c>
      <c r="G88" s="36">
        <f t="shared" si="15"/>
        <v>0</v>
      </c>
      <c r="H88" s="60">
        <f t="shared" si="16"/>
        <v>0</v>
      </c>
      <c r="I88" s="37">
        <f t="shared" si="17"/>
        <v>0</v>
      </c>
      <c r="J88" s="38"/>
      <c r="K88" s="41"/>
      <c r="L88" s="61">
        <f t="shared" si="14"/>
        <v>0</v>
      </c>
      <c r="M88" s="36">
        <f t="shared" si="18"/>
        <v>0</v>
      </c>
      <c r="N88" s="36">
        <f t="shared" si="19"/>
        <v>0</v>
      </c>
      <c r="O88" s="37">
        <f t="shared" si="20"/>
        <v>0</v>
      </c>
      <c r="P88" s="153">
        <f t="shared" si="12"/>
        <v>0</v>
      </c>
      <c r="Q88" s="175">
        <f t="shared" si="21"/>
        <v>0</v>
      </c>
      <c r="R88" s="154">
        <f t="shared" si="21"/>
        <v>0</v>
      </c>
      <c r="S88" s="155">
        <f t="shared" si="22"/>
        <v>0</v>
      </c>
      <c r="V88" s="86"/>
    </row>
    <row r="89" spans="1:22" s="85" customFormat="1" ht="12" customHeight="1" hidden="1">
      <c r="A89" s="121">
        <f>'Златибор 2018'!A89</f>
        <v>84</v>
      </c>
      <c r="B89" s="93" t="str">
        <f>'Златибор 2018'!B89</f>
        <v>Изгдадња дрвеног моста</v>
      </c>
      <c r="C89" s="94" t="str">
        <f>'Златибор 2018'!C89</f>
        <v>м</v>
      </c>
      <c r="D89" s="46"/>
      <c r="E89" s="10">
        <v>12200</v>
      </c>
      <c r="F89" s="61">
        <f t="shared" si="13"/>
        <v>0</v>
      </c>
      <c r="G89" s="36">
        <f t="shared" si="15"/>
        <v>0</v>
      </c>
      <c r="H89" s="60">
        <f t="shared" si="16"/>
        <v>0</v>
      </c>
      <c r="I89" s="37">
        <f t="shared" si="17"/>
        <v>0</v>
      </c>
      <c r="J89" s="38"/>
      <c r="K89" s="41"/>
      <c r="L89" s="61">
        <f t="shared" si="14"/>
        <v>0</v>
      </c>
      <c r="M89" s="36">
        <f t="shared" si="18"/>
        <v>0</v>
      </c>
      <c r="N89" s="36">
        <f t="shared" si="19"/>
        <v>0</v>
      </c>
      <c r="O89" s="37">
        <f t="shared" si="20"/>
        <v>0</v>
      </c>
      <c r="P89" s="153">
        <f t="shared" si="12"/>
        <v>0</v>
      </c>
      <c r="Q89" s="175">
        <f t="shared" si="21"/>
        <v>0</v>
      </c>
      <c r="R89" s="154">
        <f t="shared" si="21"/>
        <v>0</v>
      </c>
      <c r="S89" s="155">
        <f t="shared" si="22"/>
        <v>0</v>
      </c>
      <c r="V89" s="86"/>
    </row>
    <row r="90" spans="1:22" s="85" customFormat="1" ht="12">
      <c r="A90" s="121">
        <f>'Златибор 2018'!A90</f>
        <v>85</v>
      </c>
      <c r="B90" s="93" t="str">
        <f>'Златибор 2018'!B90</f>
        <v>Откуп старих предмета за формирање изложбене збирке</v>
      </c>
      <c r="C90" s="94" t="str">
        <f>'Златибор 2018'!C90</f>
        <v>ком.</v>
      </c>
      <c r="D90" s="46">
        <v>1</v>
      </c>
      <c r="E90" s="10">
        <v>100000</v>
      </c>
      <c r="F90" s="61">
        <f t="shared" si="13"/>
        <v>100000</v>
      </c>
      <c r="G90" s="36">
        <f t="shared" si="15"/>
        <v>30000</v>
      </c>
      <c r="H90" s="60">
        <f t="shared" si="16"/>
        <v>15000</v>
      </c>
      <c r="I90" s="37">
        <f t="shared" si="17"/>
        <v>55000.00000000001</v>
      </c>
      <c r="J90" s="38"/>
      <c r="K90" s="41"/>
      <c r="L90" s="61">
        <f t="shared" si="14"/>
        <v>0</v>
      </c>
      <c r="M90" s="36">
        <f t="shared" si="18"/>
        <v>0</v>
      </c>
      <c r="N90" s="36">
        <f t="shared" si="19"/>
        <v>0</v>
      </c>
      <c r="O90" s="37">
        <f t="shared" si="20"/>
        <v>0</v>
      </c>
      <c r="P90" s="153">
        <f t="shared" si="12"/>
        <v>30000</v>
      </c>
      <c r="Q90" s="175">
        <f t="shared" si="21"/>
        <v>15000</v>
      </c>
      <c r="R90" s="154">
        <f t="shared" si="21"/>
        <v>55000.00000000001</v>
      </c>
      <c r="S90" s="155">
        <f t="shared" si="22"/>
        <v>100000</v>
      </c>
      <c r="V90" s="86"/>
    </row>
    <row r="91" spans="1:22" s="85" customFormat="1" ht="12" customHeight="1" hidden="1">
      <c r="A91" s="121">
        <f>'Златибор 2018'!A91</f>
        <v>86</v>
      </c>
      <c r="B91" s="93" t="str">
        <f>'Златибор 2018'!B91</f>
        <v>Набавка тримера за траву</v>
      </c>
      <c r="C91" s="94" t="str">
        <f>'Златибор 2018'!C91</f>
        <v>ком.</v>
      </c>
      <c r="D91" s="46"/>
      <c r="E91" s="10">
        <v>80000</v>
      </c>
      <c r="F91" s="61">
        <f t="shared" si="13"/>
        <v>0</v>
      </c>
      <c r="G91" s="36">
        <f t="shared" si="15"/>
        <v>0</v>
      </c>
      <c r="H91" s="60">
        <f t="shared" si="16"/>
        <v>0</v>
      </c>
      <c r="I91" s="37">
        <f t="shared" si="17"/>
        <v>0</v>
      </c>
      <c r="J91" s="38"/>
      <c r="K91" s="41"/>
      <c r="L91" s="61">
        <f t="shared" si="14"/>
        <v>0</v>
      </c>
      <c r="M91" s="36">
        <f t="shared" si="18"/>
        <v>0</v>
      </c>
      <c r="N91" s="36">
        <f t="shared" si="19"/>
        <v>0</v>
      </c>
      <c r="O91" s="37">
        <f t="shared" si="20"/>
        <v>0</v>
      </c>
      <c r="P91" s="153">
        <f t="shared" si="12"/>
        <v>0</v>
      </c>
      <c r="Q91" s="175">
        <f t="shared" si="21"/>
        <v>0</v>
      </c>
      <c r="R91" s="154">
        <f t="shared" si="21"/>
        <v>0</v>
      </c>
      <c r="S91" s="155">
        <f t="shared" si="22"/>
        <v>0</v>
      </c>
      <c r="V91" s="86"/>
    </row>
    <row r="92" spans="1:22" s="85" customFormat="1" ht="12" customHeight="1" hidden="1">
      <c r="A92" s="121">
        <f>'Златибор 2018'!A92</f>
        <v>87</v>
      </c>
      <c r="B92" s="93" t="str">
        <f>'Златибор 2018'!B92</f>
        <v>Набавка штампача са скенером</v>
      </c>
      <c r="C92" s="94" t="str">
        <f>'Златибор 2018'!C92</f>
        <v>ком.</v>
      </c>
      <c r="D92" s="46"/>
      <c r="E92" s="10">
        <v>50000</v>
      </c>
      <c r="F92" s="61">
        <f t="shared" si="13"/>
        <v>0</v>
      </c>
      <c r="G92" s="36">
        <f t="shared" si="15"/>
        <v>0</v>
      </c>
      <c r="H92" s="60">
        <f t="shared" si="16"/>
        <v>0</v>
      </c>
      <c r="I92" s="37">
        <f t="shared" si="17"/>
        <v>0</v>
      </c>
      <c r="J92" s="38"/>
      <c r="K92" s="41"/>
      <c r="L92" s="61">
        <f t="shared" si="14"/>
        <v>0</v>
      </c>
      <c r="M92" s="36">
        <f t="shared" si="18"/>
        <v>0</v>
      </c>
      <c r="N92" s="36">
        <f t="shared" si="19"/>
        <v>0</v>
      </c>
      <c r="O92" s="37">
        <f t="shared" si="20"/>
        <v>0</v>
      </c>
      <c r="P92" s="153">
        <f t="shared" si="12"/>
        <v>0</v>
      </c>
      <c r="Q92" s="175">
        <f t="shared" si="21"/>
        <v>0</v>
      </c>
      <c r="R92" s="154">
        <f t="shared" si="21"/>
        <v>0</v>
      </c>
      <c r="S92" s="155">
        <f t="shared" si="22"/>
        <v>0</v>
      </c>
      <c r="V92" s="86"/>
    </row>
    <row r="93" spans="1:22" s="85" customFormat="1" ht="12">
      <c r="A93" s="121">
        <f>'Златибор 2018'!A93</f>
        <v>88</v>
      </c>
      <c r="B93" s="93" t="str">
        <f>'Златибор 2018'!B93</f>
        <v>Набавка геодетских радова</v>
      </c>
      <c r="C93" s="94" t="str">
        <f>'Златибор 2018'!C93</f>
        <v>ком.</v>
      </c>
      <c r="D93" s="46">
        <v>1</v>
      </c>
      <c r="E93" s="10">
        <v>100000</v>
      </c>
      <c r="F93" s="61">
        <f t="shared" si="13"/>
        <v>100000</v>
      </c>
      <c r="G93" s="36">
        <f t="shared" si="15"/>
        <v>30000</v>
      </c>
      <c r="H93" s="60">
        <f t="shared" si="16"/>
        <v>15000</v>
      </c>
      <c r="I93" s="37">
        <f t="shared" si="17"/>
        <v>55000.00000000001</v>
      </c>
      <c r="J93" s="38"/>
      <c r="K93" s="41"/>
      <c r="L93" s="61">
        <f t="shared" si="14"/>
        <v>0</v>
      </c>
      <c r="M93" s="36">
        <f t="shared" si="18"/>
        <v>0</v>
      </c>
      <c r="N93" s="36">
        <f t="shared" si="19"/>
        <v>0</v>
      </c>
      <c r="O93" s="37">
        <f t="shared" si="20"/>
        <v>0</v>
      </c>
      <c r="P93" s="153">
        <f t="shared" si="12"/>
        <v>30000</v>
      </c>
      <c r="Q93" s="175">
        <f t="shared" si="21"/>
        <v>15000</v>
      </c>
      <c r="R93" s="154">
        <f t="shared" si="21"/>
        <v>55000.00000000001</v>
      </c>
      <c r="S93" s="155">
        <f t="shared" si="22"/>
        <v>100000</v>
      </c>
      <c r="V93" s="86"/>
    </row>
    <row r="94" spans="1:22" s="85" customFormat="1" ht="12" customHeight="1" hidden="1">
      <c r="A94" s="121">
        <f>'Златибор 2018'!A94</f>
        <v>89</v>
      </c>
      <c r="B94" s="93" t="str">
        <f>'Златибор 2018'!B94</f>
        <v>Трошкови израде основа газдовања шумама</v>
      </c>
      <c r="C94" s="94" t="str">
        <f>'Златибор 2018'!C94</f>
        <v>ком.</v>
      </c>
      <c r="D94" s="46"/>
      <c r="E94" s="10"/>
      <c r="F94" s="61">
        <f t="shared" si="13"/>
        <v>0</v>
      </c>
      <c r="G94" s="36">
        <f t="shared" si="15"/>
        <v>0</v>
      </c>
      <c r="H94" s="60">
        <f t="shared" si="16"/>
        <v>0</v>
      </c>
      <c r="I94" s="37">
        <f t="shared" si="17"/>
        <v>0</v>
      </c>
      <c r="J94" s="38"/>
      <c r="K94" s="41"/>
      <c r="L94" s="61">
        <f t="shared" si="14"/>
        <v>0</v>
      </c>
      <c r="M94" s="36">
        <f t="shared" si="18"/>
        <v>0</v>
      </c>
      <c r="N94" s="36">
        <f t="shared" si="19"/>
        <v>0</v>
      </c>
      <c r="O94" s="37">
        <f t="shared" si="20"/>
        <v>0</v>
      </c>
      <c r="P94" s="153">
        <f t="shared" si="12"/>
        <v>0</v>
      </c>
      <c r="Q94" s="175">
        <f t="shared" si="21"/>
        <v>0</v>
      </c>
      <c r="R94" s="154">
        <f t="shared" si="21"/>
        <v>0</v>
      </c>
      <c r="S94" s="155">
        <f t="shared" si="22"/>
        <v>0</v>
      </c>
      <c r="V94" s="86"/>
    </row>
    <row r="95" spans="1:22" s="85" customFormat="1" ht="12" customHeight="1" hidden="1">
      <c r="A95" s="121">
        <f>'Златибор 2018'!A95</f>
        <v>90</v>
      </c>
      <c r="B95" s="93" t="str">
        <f>'Златибор 2018'!B95</f>
        <v>Реализација пројекта презентације ЗП у оквиру клуба Кошутњак</v>
      </c>
      <c r="C95" s="94" t="str">
        <f>'Златибор 2018'!C95</f>
        <v>ком.</v>
      </c>
      <c r="D95" s="46"/>
      <c r="E95" s="70"/>
      <c r="F95" s="61">
        <f t="shared" si="13"/>
        <v>0</v>
      </c>
      <c r="G95" s="36">
        <f t="shared" si="15"/>
        <v>0</v>
      </c>
      <c r="H95" s="60">
        <f t="shared" si="16"/>
        <v>0</v>
      </c>
      <c r="I95" s="37">
        <f t="shared" si="17"/>
        <v>0</v>
      </c>
      <c r="J95" s="38"/>
      <c r="K95" s="41"/>
      <c r="L95" s="61">
        <f t="shared" si="14"/>
        <v>0</v>
      </c>
      <c r="M95" s="36">
        <f t="shared" si="18"/>
        <v>0</v>
      </c>
      <c r="N95" s="36">
        <f t="shared" si="19"/>
        <v>0</v>
      </c>
      <c r="O95" s="37">
        <f t="shared" si="20"/>
        <v>0</v>
      </c>
      <c r="P95" s="153">
        <f t="shared" si="12"/>
        <v>0</v>
      </c>
      <c r="Q95" s="175">
        <f t="shared" si="21"/>
        <v>0</v>
      </c>
      <c r="R95" s="154">
        <f t="shared" si="21"/>
        <v>0</v>
      </c>
      <c r="S95" s="155">
        <f t="shared" si="22"/>
        <v>0</v>
      </c>
      <c r="V95" s="86"/>
    </row>
    <row r="96" spans="1:22" s="85" customFormat="1" ht="12" customHeight="1" hidden="1">
      <c r="A96" s="121">
        <f>'Златибор 2018'!A96</f>
        <v>0</v>
      </c>
      <c r="B96" s="93">
        <f>'Златибор 2018'!B96</f>
        <v>0</v>
      </c>
      <c r="C96" s="94">
        <f>'Златибор 2018'!C96</f>
        <v>0</v>
      </c>
      <c r="D96" s="46"/>
      <c r="E96" s="70"/>
      <c r="F96" s="61">
        <f t="shared" si="13"/>
        <v>0</v>
      </c>
      <c r="G96" s="36">
        <f t="shared" si="15"/>
        <v>0</v>
      </c>
      <c r="H96" s="60">
        <f t="shared" si="16"/>
        <v>0</v>
      </c>
      <c r="I96" s="37">
        <f t="shared" si="17"/>
        <v>0</v>
      </c>
      <c r="J96" s="38"/>
      <c r="K96" s="41"/>
      <c r="L96" s="61">
        <f t="shared" si="14"/>
        <v>0</v>
      </c>
      <c r="M96" s="130">
        <f t="shared" si="18"/>
        <v>0</v>
      </c>
      <c r="N96" s="36">
        <f t="shared" si="19"/>
        <v>0</v>
      </c>
      <c r="O96" s="37">
        <f t="shared" si="20"/>
        <v>0</v>
      </c>
      <c r="P96" s="153">
        <f t="shared" si="12"/>
        <v>0</v>
      </c>
      <c r="Q96" s="175">
        <f t="shared" si="21"/>
        <v>0</v>
      </c>
      <c r="R96" s="154">
        <f t="shared" si="21"/>
        <v>0</v>
      </c>
      <c r="S96" s="155">
        <f t="shared" si="22"/>
        <v>0</v>
      </c>
      <c r="V96" s="86"/>
    </row>
    <row r="97" spans="1:22" s="85" customFormat="1" ht="12" customHeight="1" hidden="1">
      <c r="A97" s="121">
        <f>'Златибор 2018'!A97</f>
        <v>0</v>
      </c>
      <c r="B97" s="93">
        <f>'Златибор 2018'!B97</f>
        <v>0</v>
      </c>
      <c r="C97" s="94">
        <f>'Златибор 2018'!C97</f>
        <v>0</v>
      </c>
      <c r="D97" s="45"/>
      <c r="E97" s="70"/>
      <c r="F97" s="61">
        <f t="shared" si="13"/>
        <v>0</v>
      </c>
      <c r="G97" s="36">
        <f t="shared" si="15"/>
        <v>0</v>
      </c>
      <c r="H97" s="60">
        <f t="shared" si="16"/>
        <v>0</v>
      </c>
      <c r="I97" s="37">
        <f t="shared" si="17"/>
        <v>0</v>
      </c>
      <c r="J97" s="35"/>
      <c r="K97" s="36"/>
      <c r="L97" s="60">
        <f t="shared" si="14"/>
        <v>0</v>
      </c>
      <c r="M97" s="130">
        <f t="shared" si="18"/>
        <v>0</v>
      </c>
      <c r="N97" s="36">
        <f t="shared" si="19"/>
        <v>0</v>
      </c>
      <c r="O97" s="37">
        <f t="shared" si="20"/>
        <v>0</v>
      </c>
      <c r="P97" s="153">
        <f t="shared" si="12"/>
        <v>0</v>
      </c>
      <c r="Q97" s="175">
        <f t="shared" si="21"/>
        <v>0</v>
      </c>
      <c r="R97" s="154">
        <f t="shared" si="21"/>
        <v>0</v>
      </c>
      <c r="S97" s="155">
        <f t="shared" si="22"/>
        <v>0</v>
      </c>
      <c r="V97" s="86"/>
    </row>
    <row r="98" spans="1:22" s="85" customFormat="1" ht="12" customHeight="1" hidden="1">
      <c r="A98" s="121">
        <f>'Златибор 2018'!A98</f>
        <v>0</v>
      </c>
      <c r="B98" s="93">
        <f>'Златибор 2018'!B98</f>
        <v>0</v>
      </c>
      <c r="C98" s="94">
        <f>'Златибор 2018'!C98</f>
        <v>0</v>
      </c>
      <c r="D98" s="45"/>
      <c r="E98" s="70"/>
      <c r="F98" s="61">
        <f t="shared" si="13"/>
        <v>0</v>
      </c>
      <c r="G98" s="36">
        <f t="shared" si="15"/>
        <v>0</v>
      </c>
      <c r="H98" s="60">
        <f t="shared" si="16"/>
        <v>0</v>
      </c>
      <c r="I98" s="37">
        <f t="shared" si="17"/>
        <v>0</v>
      </c>
      <c r="J98" s="35"/>
      <c r="K98" s="36"/>
      <c r="L98" s="60">
        <f t="shared" si="14"/>
        <v>0</v>
      </c>
      <c r="M98" s="130">
        <f t="shared" si="18"/>
        <v>0</v>
      </c>
      <c r="N98" s="36">
        <f t="shared" si="19"/>
        <v>0</v>
      </c>
      <c r="O98" s="37">
        <f t="shared" si="20"/>
        <v>0</v>
      </c>
      <c r="P98" s="153">
        <f t="shared" si="12"/>
        <v>0</v>
      </c>
      <c r="Q98" s="175">
        <f t="shared" si="21"/>
        <v>0</v>
      </c>
      <c r="R98" s="154">
        <f t="shared" si="21"/>
        <v>0</v>
      </c>
      <c r="S98" s="155">
        <f t="shared" si="22"/>
        <v>0</v>
      </c>
      <c r="V98" s="86"/>
    </row>
    <row r="99" spans="1:22" s="85" customFormat="1" ht="12" customHeight="1" hidden="1">
      <c r="A99" s="121">
        <f>'Златибор 2018'!A99</f>
        <v>0</v>
      </c>
      <c r="B99" s="93">
        <f>'Златибор 2018'!B99</f>
        <v>0</v>
      </c>
      <c r="C99" s="94">
        <f>'Златибор 2018'!C99</f>
        <v>0</v>
      </c>
      <c r="D99" s="45"/>
      <c r="E99" s="70"/>
      <c r="F99" s="61">
        <f t="shared" si="13"/>
        <v>0</v>
      </c>
      <c r="G99" s="36">
        <f t="shared" si="15"/>
        <v>0</v>
      </c>
      <c r="H99" s="60">
        <f t="shared" si="16"/>
        <v>0</v>
      </c>
      <c r="I99" s="37">
        <f t="shared" si="17"/>
        <v>0</v>
      </c>
      <c r="J99" s="35"/>
      <c r="K99" s="36"/>
      <c r="L99" s="60">
        <f t="shared" si="14"/>
        <v>0</v>
      </c>
      <c r="M99" s="130">
        <f t="shared" si="18"/>
        <v>0</v>
      </c>
      <c r="N99" s="36">
        <f t="shared" si="19"/>
        <v>0</v>
      </c>
      <c r="O99" s="37">
        <f t="shared" si="20"/>
        <v>0</v>
      </c>
      <c r="P99" s="153">
        <f t="shared" si="12"/>
        <v>0</v>
      </c>
      <c r="Q99" s="175">
        <f t="shared" si="21"/>
        <v>0</v>
      </c>
      <c r="R99" s="154">
        <f t="shared" si="21"/>
        <v>0</v>
      </c>
      <c r="S99" s="155">
        <f t="shared" si="22"/>
        <v>0</v>
      </c>
      <c r="V99" s="86"/>
    </row>
    <row r="100" spans="1:22" s="85" customFormat="1" ht="12" customHeight="1" hidden="1">
      <c r="A100" s="121">
        <f>'Златибор 2018'!A100</f>
        <v>0</v>
      </c>
      <c r="B100" s="93">
        <f>'Златибор 2018'!B100</f>
        <v>0</v>
      </c>
      <c r="C100" s="94">
        <f>'Златибор 2018'!C100</f>
        <v>0</v>
      </c>
      <c r="D100" s="45"/>
      <c r="E100" s="70"/>
      <c r="F100" s="61">
        <f t="shared" si="13"/>
        <v>0</v>
      </c>
      <c r="G100" s="36">
        <f t="shared" si="15"/>
        <v>0</v>
      </c>
      <c r="H100" s="60">
        <f t="shared" si="16"/>
        <v>0</v>
      </c>
      <c r="I100" s="37">
        <f t="shared" si="17"/>
        <v>0</v>
      </c>
      <c r="J100" s="35"/>
      <c r="K100" s="36"/>
      <c r="L100" s="60">
        <f t="shared" si="14"/>
        <v>0</v>
      </c>
      <c r="M100" s="130">
        <f t="shared" si="18"/>
        <v>0</v>
      </c>
      <c r="N100" s="36">
        <f t="shared" si="19"/>
        <v>0</v>
      </c>
      <c r="O100" s="37">
        <f t="shared" si="20"/>
        <v>0</v>
      </c>
      <c r="P100" s="153">
        <f t="shared" si="12"/>
        <v>0</v>
      </c>
      <c r="Q100" s="175">
        <f t="shared" si="21"/>
        <v>0</v>
      </c>
      <c r="R100" s="154">
        <f t="shared" si="21"/>
        <v>0</v>
      </c>
      <c r="S100" s="155">
        <f t="shared" si="22"/>
        <v>0</v>
      </c>
      <c r="V100" s="86"/>
    </row>
    <row r="101" spans="1:22" s="85" customFormat="1" ht="12" customHeight="1" hidden="1">
      <c r="A101" s="121">
        <f>'Златибор 2018'!A101</f>
        <v>0</v>
      </c>
      <c r="B101" s="93">
        <f>'Златибор 2018'!B101</f>
        <v>0</v>
      </c>
      <c r="C101" s="94">
        <f>'Златибор 2018'!C101</f>
        <v>0</v>
      </c>
      <c r="D101" s="45"/>
      <c r="E101" s="70"/>
      <c r="F101" s="61">
        <f t="shared" si="13"/>
        <v>0</v>
      </c>
      <c r="G101" s="36">
        <f t="shared" si="15"/>
        <v>0</v>
      </c>
      <c r="H101" s="60">
        <f t="shared" si="16"/>
        <v>0</v>
      </c>
      <c r="I101" s="37">
        <f t="shared" si="17"/>
        <v>0</v>
      </c>
      <c r="J101" s="35"/>
      <c r="K101" s="36"/>
      <c r="L101" s="60">
        <f t="shared" si="14"/>
        <v>0</v>
      </c>
      <c r="M101" s="130">
        <f t="shared" si="18"/>
        <v>0</v>
      </c>
      <c r="N101" s="36">
        <f t="shared" si="19"/>
        <v>0</v>
      </c>
      <c r="O101" s="37">
        <f t="shared" si="20"/>
        <v>0</v>
      </c>
      <c r="P101" s="153">
        <f t="shared" si="12"/>
        <v>0</v>
      </c>
      <c r="Q101" s="175">
        <f t="shared" si="21"/>
        <v>0</v>
      </c>
      <c r="R101" s="154">
        <f t="shared" si="21"/>
        <v>0</v>
      </c>
      <c r="S101" s="155">
        <f t="shared" si="22"/>
        <v>0</v>
      </c>
      <c r="V101" s="86"/>
    </row>
    <row r="102" spans="1:22" s="85" customFormat="1" ht="12" customHeight="1" hidden="1">
      <c r="A102" s="121" t="str">
        <f>'Златибор 2018'!A102</f>
        <v>Учешће ЈП ,,Србојашуме Београд -36 %</v>
      </c>
      <c r="B102" s="93">
        <f>'Златибор 2018'!B102</f>
        <v>0</v>
      </c>
      <c r="C102" s="94">
        <f>'Златибор 2018'!C102</f>
        <v>0</v>
      </c>
      <c r="D102" s="45"/>
      <c r="E102" s="70"/>
      <c r="F102" s="61">
        <f t="shared" si="13"/>
        <v>0</v>
      </c>
      <c r="G102" s="36">
        <f t="shared" si="15"/>
        <v>0</v>
      </c>
      <c r="H102" s="60">
        <f t="shared" si="16"/>
        <v>0</v>
      </c>
      <c r="I102" s="37">
        <f t="shared" si="17"/>
        <v>0</v>
      </c>
      <c r="J102" s="35"/>
      <c r="K102" s="36"/>
      <c r="L102" s="60">
        <f t="shared" si="14"/>
        <v>0</v>
      </c>
      <c r="M102" s="130">
        <f t="shared" si="18"/>
        <v>0</v>
      </c>
      <c r="N102" s="36">
        <f t="shared" si="19"/>
        <v>0</v>
      </c>
      <c r="O102" s="37">
        <f t="shared" si="20"/>
        <v>0</v>
      </c>
      <c r="P102" s="153">
        <f t="shared" si="12"/>
        <v>0</v>
      </c>
      <c r="Q102" s="175">
        <f t="shared" si="21"/>
        <v>0</v>
      </c>
      <c r="R102" s="154">
        <f t="shared" si="21"/>
        <v>0</v>
      </c>
      <c r="S102" s="155">
        <f t="shared" si="22"/>
        <v>0</v>
      </c>
      <c r="V102" s="86"/>
    </row>
    <row r="103" spans="1:22" s="85" customFormat="1" ht="12" customHeight="1" hidden="1">
      <c r="A103" s="121" t="str">
        <f>'Златибор 2018'!A103</f>
        <v>Учешће Буџета Републике Србије - 64%</v>
      </c>
      <c r="B103" s="93">
        <f>'Златибор 2018'!B103</f>
        <v>0</v>
      </c>
      <c r="C103" s="94">
        <f>'Златибор 2018'!C103</f>
        <v>0</v>
      </c>
      <c r="D103" s="45"/>
      <c r="E103" s="70"/>
      <c r="F103" s="61">
        <f t="shared" si="13"/>
        <v>0</v>
      </c>
      <c r="G103" s="36">
        <f t="shared" si="15"/>
        <v>0</v>
      </c>
      <c r="H103" s="60">
        <f t="shared" si="16"/>
        <v>0</v>
      </c>
      <c r="I103" s="37">
        <f t="shared" si="17"/>
        <v>0</v>
      </c>
      <c r="J103" s="35"/>
      <c r="K103" s="36"/>
      <c r="L103" s="60">
        <f t="shared" si="14"/>
        <v>0</v>
      </c>
      <c r="M103" s="130">
        <f t="shared" si="18"/>
        <v>0</v>
      </c>
      <c r="N103" s="36">
        <f t="shared" si="19"/>
        <v>0</v>
      </c>
      <c r="O103" s="37">
        <f t="shared" si="20"/>
        <v>0</v>
      </c>
      <c r="P103" s="153">
        <f t="shared" si="12"/>
        <v>0</v>
      </c>
      <c r="Q103" s="175">
        <f t="shared" si="21"/>
        <v>0</v>
      </c>
      <c r="R103" s="154">
        <f t="shared" si="21"/>
        <v>0</v>
      </c>
      <c r="S103" s="155">
        <f t="shared" si="22"/>
        <v>0</v>
      </c>
      <c r="V103" s="86"/>
    </row>
    <row r="104" spans="1:22" s="85" customFormat="1" ht="12" customHeight="1" hidden="1">
      <c r="A104" s="121">
        <f>'Златибор 2018'!A104</f>
        <v>0</v>
      </c>
      <c r="B104" s="93">
        <f>'Златибор 2018'!B104</f>
        <v>0</v>
      </c>
      <c r="C104" s="94">
        <f>'Златибор 2018'!C104</f>
        <v>0</v>
      </c>
      <c r="D104" s="45"/>
      <c r="E104" s="70"/>
      <c r="F104" s="61">
        <f t="shared" si="13"/>
        <v>0</v>
      </c>
      <c r="G104" s="36">
        <f t="shared" si="15"/>
        <v>0</v>
      </c>
      <c r="H104" s="60">
        <f t="shared" si="16"/>
        <v>0</v>
      </c>
      <c r="I104" s="37">
        <f t="shared" si="17"/>
        <v>0</v>
      </c>
      <c r="J104" s="35"/>
      <c r="K104" s="36"/>
      <c r="L104" s="60">
        <f t="shared" si="14"/>
        <v>0</v>
      </c>
      <c r="M104" s="130">
        <f t="shared" si="18"/>
        <v>0</v>
      </c>
      <c r="N104" s="36">
        <f t="shared" si="19"/>
        <v>0</v>
      </c>
      <c r="O104" s="37">
        <f t="shared" si="20"/>
        <v>0</v>
      </c>
      <c r="P104" s="153">
        <f t="shared" si="12"/>
        <v>0</v>
      </c>
      <c r="Q104" s="175">
        <f t="shared" si="21"/>
        <v>0</v>
      </c>
      <c r="R104" s="154">
        <f t="shared" si="21"/>
        <v>0</v>
      </c>
      <c r="S104" s="155">
        <f t="shared" si="22"/>
        <v>0</v>
      </c>
      <c r="V104" s="86"/>
    </row>
    <row r="105" spans="1:22" s="85" customFormat="1" ht="12" customHeight="1" hidden="1">
      <c r="A105" s="121">
        <f>'Златибор 2018'!A105</f>
        <v>0</v>
      </c>
      <c r="B105" s="93">
        <f>'Златибор 2018'!B105</f>
        <v>0</v>
      </c>
      <c r="C105" s="94">
        <f>'Златибор 2018'!C105</f>
        <v>0</v>
      </c>
      <c r="D105" s="45"/>
      <c r="E105" s="70"/>
      <c r="F105" s="61">
        <f t="shared" si="13"/>
        <v>0</v>
      </c>
      <c r="G105" s="36">
        <f t="shared" si="15"/>
        <v>0</v>
      </c>
      <c r="H105" s="60">
        <f t="shared" si="16"/>
        <v>0</v>
      </c>
      <c r="I105" s="37">
        <f t="shared" si="17"/>
        <v>0</v>
      </c>
      <c r="J105" s="35"/>
      <c r="K105" s="36"/>
      <c r="L105" s="60">
        <f t="shared" si="14"/>
        <v>0</v>
      </c>
      <c r="M105" s="130">
        <f t="shared" si="18"/>
        <v>0</v>
      </c>
      <c r="N105" s="36">
        <f t="shared" si="19"/>
        <v>0</v>
      </c>
      <c r="O105" s="37">
        <f t="shared" si="20"/>
        <v>0</v>
      </c>
      <c r="P105" s="153">
        <f t="shared" si="12"/>
        <v>0</v>
      </c>
      <c r="Q105" s="175">
        <f t="shared" si="21"/>
        <v>0</v>
      </c>
      <c r="R105" s="154">
        <f t="shared" si="21"/>
        <v>0</v>
      </c>
      <c r="S105" s="155">
        <f t="shared" si="22"/>
        <v>0</v>
      </c>
      <c r="V105" s="86"/>
    </row>
    <row r="106" spans="1:22" s="85" customFormat="1" ht="12" customHeight="1" hidden="1">
      <c r="A106" s="121">
        <f>'Златибор 2018'!A106</f>
        <v>0</v>
      </c>
      <c r="B106" s="93">
        <f>'Златибор 2018'!B106</f>
        <v>0</v>
      </c>
      <c r="C106" s="94">
        <f>'Златибор 2018'!C106</f>
        <v>0</v>
      </c>
      <c r="D106" s="45"/>
      <c r="E106" s="70"/>
      <c r="F106" s="61">
        <f t="shared" si="13"/>
        <v>0</v>
      </c>
      <c r="G106" s="36">
        <f t="shared" si="15"/>
        <v>0</v>
      </c>
      <c r="H106" s="60">
        <f t="shared" si="16"/>
        <v>0</v>
      </c>
      <c r="I106" s="37">
        <f t="shared" si="17"/>
        <v>0</v>
      </c>
      <c r="J106" s="35"/>
      <c r="K106" s="36"/>
      <c r="L106" s="60">
        <f t="shared" si="14"/>
        <v>0</v>
      </c>
      <c r="M106" s="130">
        <f t="shared" si="18"/>
        <v>0</v>
      </c>
      <c r="N106" s="36">
        <f t="shared" si="19"/>
        <v>0</v>
      </c>
      <c r="O106" s="37">
        <f t="shared" si="20"/>
        <v>0</v>
      </c>
      <c r="P106" s="153">
        <f t="shared" si="12"/>
        <v>0</v>
      </c>
      <c r="Q106" s="175">
        <f t="shared" si="21"/>
        <v>0</v>
      </c>
      <c r="R106" s="154">
        <f t="shared" si="21"/>
        <v>0</v>
      </c>
      <c r="S106" s="155">
        <f t="shared" si="22"/>
        <v>0</v>
      </c>
      <c r="V106" s="86"/>
    </row>
    <row r="107" spans="1:22" s="85" customFormat="1" ht="12" customHeight="1" hidden="1">
      <c r="A107" s="121">
        <f>'Златибор 2018'!A107</f>
        <v>0</v>
      </c>
      <c r="B107" s="93">
        <f>'Златибор 2018'!B107</f>
        <v>0</v>
      </c>
      <c r="C107" s="94">
        <f>'Златибор 2018'!C107</f>
        <v>0</v>
      </c>
      <c r="D107" s="45"/>
      <c r="E107" s="70"/>
      <c r="F107" s="61">
        <f t="shared" si="13"/>
        <v>0</v>
      </c>
      <c r="G107" s="36">
        <f t="shared" si="15"/>
        <v>0</v>
      </c>
      <c r="H107" s="60">
        <f t="shared" si="16"/>
        <v>0</v>
      </c>
      <c r="I107" s="37">
        <f t="shared" si="17"/>
        <v>0</v>
      </c>
      <c r="J107" s="35"/>
      <c r="K107" s="36"/>
      <c r="L107" s="60">
        <f t="shared" si="14"/>
        <v>0</v>
      </c>
      <c r="M107" s="130">
        <f t="shared" si="18"/>
        <v>0</v>
      </c>
      <c r="N107" s="36">
        <f t="shared" si="19"/>
        <v>0</v>
      </c>
      <c r="O107" s="37">
        <f t="shared" si="20"/>
        <v>0</v>
      </c>
      <c r="P107" s="153">
        <f t="shared" si="12"/>
        <v>0</v>
      </c>
      <c r="Q107" s="175">
        <f t="shared" si="21"/>
        <v>0</v>
      </c>
      <c r="R107" s="154">
        <f t="shared" si="21"/>
        <v>0</v>
      </c>
      <c r="S107" s="155">
        <f t="shared" si="22"/>
        <v>0</v>
      </c>
      <c r="V107" s="86"/>
    </row>
    <row r="108" spans="1:22" s="85" customFormat="1" ht="12" customHeight="1" hidden="1">
      <c r="A108" s="121">
        <f>'Златибор 2018'!A108</f>
        <v>0</v>
      </c>
      <c r="B108" s="93">
        <f>'Златибор 2018'!B108</f>
        <v>0</v>
      </c>
      <c r="C108" s="94">
        <f>'Златибор 2018'!C108</f>
        <v>0</v>
      </c>
      <c r="D108" s="45"/>
      <c r="E108" s="70"/>
      <c r="F108" s="60">
        <f t="shared" si="13"/>
        <v>0</v>
      </c>
      <c r="G108" s="130">
        <f t="shared" si="15"/>
        <v>0</v>
      </c>
      <c r="H108" s="60">
        <f t="shared" si="16"/>
        <v>0</v>
      </c>
      <c r="I108" s="37">
        <f t="shared" si="17"/>
        <v>0</v>
      </c>
      <c r="J108" s="35"/>
      <c r="K108" s="36"/>
      <c r="L108" s="60">
        <f t="shared" si="14"/>
        <v>0</v>
      </c>
      <c r="M108" s="130">
        <f t="shared" si="18"/>
        <v>0</v>
      </c>
      <c r="N108" s="36">
        <f t="shared" si="19"/>
        <v>0</v>
      </c>
      <c r="O108" s="37">
        <f t="shared" si="20"/>
        <v>0</v>
      </c>
      <c r="P108" s="153">
        <f t="shared" si="12"/>
        <v>0</v>
      </c>
      <c r="Q108" s="175">
        <f t="shared" si="21"/>
        <v>0</v>
      </c>
      <c r="R108" s="154">
        <f t="shared" si="21"/>
        <v>0</v>
      </c>
      <c r="S108" s="155">
        <f t="shared" si="22"/>
        <v>0</v>
      </c>
      <c r="V108" s="86"/>
    </row>
    <row r="109" spans="1:22" s="85" customFormat="1" ht="12" customHeight="1" hidden="1">
      <c r="A109" s="121">
        <f>'Златибор 2018'!A109</f>
        <v>0</v>
      </c>
      <c r="B109" s="93">
        <f>'Златибор 2018'!B109</f>
        <v>0</v>
      </c>
      <c r="C109" s="94">
        <f>'Златибор 2018'!C109</f>
        <v>0</v>
      </c>
      <c r="D109" s="45"/>
      <c r="E109" s="70"/>
      <c r="F109" s="60">
        <f t="shared" si="13"/>
        <v>0</v>
      </c>
      <c r="G109" s="130">
        <f t="shared" si="15"/>
        <v>0</v>
      </c>
      <c r="H109" s="60">
        <f t="shared" si="16"/>
        <v>0</v>
      </c>
      <c r="I109" s="37">
        <f t="shared" si="17"/>
        <v>0</v>
      </c>
      <c r="J109" s="35"/>
      <c r="K109" s="36"/>
      <c r="L109" s="60">
        <f t="shared" si="14"/>
        <v>0</v>
      </c>
      <c r="M109" s="130">
        <f t="shared" si="18"/>
        <v>0</v>
      </c>
      <c r="N109" s="36">
        <f t="shared" si="19"/>
        <v>0</v>
      </c>
      <c r="O109" s="37">
        <f t="shared" si="20"/>
        <v>0</v>
      </c>
      <c r="P109" s="153">
        <f t="shared" si="12"/>
        <v>0</v>
      </c>
      <c r="Q109" s="175">
        <f t="shared" si="21"/>
        <v>0</v>
      </c>
      <c r="R109" s="154">
        <f t="shared" si="21"/>
        <v>0</v>
      </c>
      <c r="S109" s="155">
        <f t="shared" si="22"/>
        <v>0</v>
      </c>
      <c r="V109" s="86"/>
    </row>
    <row r="110" spans="1:22" s="85" customFormat="1" ht="12" customHeight="1" hidden="1">
      <c r="A110" s="121">
        <f>'Златибор 2018'!A110</f>
        <v>0</v>
      </c>
      <c r="B110" s="93">
        <f>'Златибор 2018'!B110</f>
        <v>0</v>
      </c>
      <c r="C110" s="94">
        <f>'Златибор 2018'!C110</f>
        <v>0</v>
      </c>
      <c r="D110" s="45"/>
      <c r="E110" s="70"/>
      <c r="F110" s="60">
        <f t="shared" si="13"/>
        <v>0</v>
      </c>
      <c r="G110" s="130">
        <f t="shared" si="15"/>
        <v>0</v>
      </c>
      <c r="H110" s="60">
        <f t="shared" si="16"/>
        <v>0</v>
      </c>
      <c r="I110" s="37">
        <f t="shared" si="17"/>
        <v>0</v>
      </c>
      <c r="J110" s="35"/>
      <c r="K110" s="36"/>
      <c r="L110" s="60">
        <f t="shared" si="14"/>
        <v>0</v>
      </c>
      <c r="M110" s="130">
        <f t="shared" si="18"/>
        <v>0</v>
      </c>
      <c r="N110" s="36">
        <f t="shared" si="19"/>
        <v>0</v>
      </c>
      <c r="O110" s="37">
        <f t="shared" si="20"/>
        <v>0</v>
      </c>
      <c r="P110" s="153">
        <f t="shared" si="12"/>
        <v>0</v>
      </c>
      <c r="Q110" s="175">
        <f t="shared" si="21"/>
        <v>0</v>
      </c>
      <c r="R110" s="154">
        <f t="shared" si="21"/>
        <v>0</v>
      </c>
      <c r="S110" s="155">
        <f t="shared" si="22"/>
        <v>0</v>
      </c>
      <c r="V110" s="86"/>
    </row>
    <row r="111" spans="1:22" s="85" customFormat="1" ht="12" customHeight="1" hidden="1">
      <c r="A111" s="97"/>
      <c r="B111" s="98"/>
      <c r="C111" s="99"/>
      <c r="D111" s="100"/>
      <c r="E111" s="101"/>
      <c r="F111" s="62">
        <f t="shared" si="13"/>
        <v>0</v>
      </c>
      <c r="G111" s="36">
        <f t="shared" si="15"/>
        <v>0</v>
      </c>
      <c r="H111" s="60">
        <f t="shared" si="16"/>
        <v>0</v>
      </c>
      <c r="I111" s="37">
        <f t="shared" si="17"/>
        <v>0</v>
      </c>
      <c r="J111" s="53"/>
      <c r="K111" s="51"/>
      <c r="L111" s="62">
        <f t="shared" si="14"/>
        <v>0</v>
      </c>
      <c r="M111" s="50">
        <f t="shared" si="18"/>
        <v>0</v>
      </c>
      <c r="N111" s="50">
        <f t="shared" si="19"/>
        <v>0</v>
      </c>
      <c r="O111" s="58">
        <f t="shared" si="20"/>
        <v>0</v>
      </c>
      <c r="P111" s="182">
        <f t="shared" si="12"/>
        <v>0</v>
      </c>
      <c r="Q111" s="183">
        <f t="shared" si="21"/>
        <v>0</v>
      </c>
      <c r="R111" s="184">
        <f t="shared" si="21"/>
        <v>0</v>
      </c>
      <c r="S111" s="185">
        <f t="shared" si="22"/>
        <v>0</v>
      </c>
      <c r="V111" s="86"/>
    </row>
    <row r="112" spans="1:22" s="79" customFormat="1" ht="22.5" customHeight="1" thickBot="1">
      <c r="A112" s="72"/>
      <c r="B112" s="73"/>
      <c r="C112" s="74"/>
      <c r="D112" s="75"/>
      <c r="E112" s="76"/>
      <c r="F112" s="77">
        <f>SUM(F6:F111)</f>
        <v>67677717.9914</v>
      </c>
      <c r="G112" s="76">
        <f>SUM(G6:G111)</f>
        <v>19043315.39742</v>
      </c>
      <c r="H112" s="76">
        <f>SUM(H6:H111)</f>
        <v>9521657.69871</v>
      </c>
      <c r="I112" s="78">
        <f>SUM(I6:I111)</f>
        <v>39112744.895270005</v>
      </c>
      <c r="J112" s="75"/>
      <c r="K112" s="76"/>
      <c r="L112" s="77">
        <f aca="true" t="shared" si="23" ref="L112:Q112">SUM(L6:L111)</f>
        <v>3202211</v>
      </c>
      <c r="M112" s="76">
        <f t="shared" si="23"/>
        <v>960663.2999999999</v>
      </c>
      <c r="N112" s="76">
        <f t="shared" si="23"/>
        <v>480331.64999999997</v>
      </c>
      <c r="O112" s="78">
        <f t="shared" si="23"/>
        <v>1761216.0500000003</v>
      </c>
      <c r="P112" s="144">
        <f t="shared" si="23"/>
        <v>20003978.69742</v>
      </c>
      <c r="Q112" s="146">
        <f t="shared" si="23"/>
        <v>10001989.34871</v>
      </c>
      <c r="R112" s="146">
        <f>SUM(R6:R93)</f>
        <v>40873960.94527</v>
      </c>
      <c r="S112" s="147">
        <f>SUM(S6:S93)</f>
        <v>70879928.9914</v>
      </c>
      <c r="V112" s="80"/>
    </row>
    <row r="113" spans="1:22" s="85" customFormat="1" ht="12">
      <c r="A113" s="87"/>
      <c r="B113" s="102"/>
      <c r="D113" s="103"/>
      <c r="E113" s="86"/>
      <c r="F113" s="86"/>
      <c r="G113" s="86"/>
      <c r="H113" s="86"/>
      <c r="I113" s="86"/>
      <c r="J113" s="103"/>
      <c r="K113" s="86"/>
      <c r="L113" s="86"/>
      <c r="M113" s="86"/>
      <c r="N113" s="86"/>
      <c r="O113" s="86"/>
      <c r="P113" s="79"/>
      <c r="Q113" s="79"/>
      <c r="R113" s="118"/>
      <c r="S113" s="104"/>
      <c r="V113" s="86"/>
    </row>
    <row r="114" spans="1:22" s="85" customFormat="1" ht="12">
      <c r="A114" s="227" t="s">
        <v>147</v>
      </c>
      <c r="B114" s="227"/>
      <c r="D114" s="103"/>
      <c r="E114" s="86"/>
      <c r="F114" s="86"/>
      <c r="G114" s="86"/>
      <c r="H114" s="86"/>
      <c r="I114" s="86"/>
      <c r="J114" s="103"/>
      <c r="K114" s="86"/>
      <c r="L114" s="86"/>
      <c r="M114" s="86"/>
      <c r="N114" s="86"/>
      <c r="O114" s="86"/>
      <c r="P114" s="79"/>
      <c r="Q114" s="79"/>
      <c r="R114" s="86"/>
      <c r="V114" s="86"/>
    </row>
    <row r="115" spans="1:22" s="85" customFormat="1" ht="12">
      <c r="A115" s="227" t="s">
        <v>148</v>
      </c>
      <c r="B115" s="227"/>
      <c r="D115" s="103"/>
      <c r="E115" s="86"/>
      <c r="F115" s="86"/>
      <c r="G115" s="86"/>
      <c r="H115" s="86"/>
      <c r="I115" s="86"/>
      <c r="J115" s="103"/>
      <c r="K115" s="86"/>
      <c r="L115" s="86"/>
      <c r="M115" s="86"/>
      <c r="N115" s="86"/>
      <c r="O115" s="86"/>
      <c r="P115" s="79"/>
      <c r="Q115" s="79"/>
      <c r="R115" s="86"/>
      <c r="V115" s="86"/>
    </row>
    <row r="116" spans="1:28" s="84" customFormat="1" ht="12.75">
      <c r="A116" s="87"/>
      <c r="B116" s="102"/>
      <c r="C116" s="85"/>
      <c r="D116" s="103"/>
      <c r="E116" s="86"/>
      <c r="F116" s="86"/>
      <c r="G116" s="83"/>
      <c r="H116" s="83"/>
      <c r="I116" s="83"/>
      <c r="J116" s="103"/>
      <c r="K116" s="86"/>
      <c r="L116" s="86"/>
      <c r="M116" s="83"/>
      <c r="N116" s="83"/>
      <c r="O116" s="83"/>
      <c r="P116" s="80"/>
      <c r="Q116" s="80"/>
      <c r="R116" s="86"/>
      <c r="S116" s="85"/>
      <c r="T116" s="85"/>
      <c r="U116" s="85"/>
      <c r="V116" s="86"/>
      <c r="W116" s="85"/>
      <c r="X116" s="85"/>
      <c r="Y116" s="85"/>
      <c r="Z116" s="85"/>
      <c r="AA116" s="85"/>
      <c r="AB116" s="85"/>
    </row>
    <row r="117" spans="1:28" s="84" customFormat="1" ht="12.75">
      <c r="A117" s="87"/>
      <c r="B117" s="102"/>
      <c r="C117" s="85"/>
      <c r="D117" s="103"/>
      <c r="E117" s="86"/>
      <c r="F117" s="86"/>
      <c r="G117" s="83"/>
      <c r="H117" s="83"/>
      <c r="I117" s="83"/>
      <c r="J117" s="103"/>
      <c r="K117" s="86"/>
      <c r="L117" s="86"/>
      <c r="M117" s="83"/>
      <c r="N117" s="83"/>
      <c r="O117" s="83"/>
      <c r="P117" s="161">
        <f>P112/S112</f>
        <v>0.2822234584891743</v>
      </c>
      <c r="Q117" s="161"/>
      <c r="R117" s="86"/>
      <c r="S117" s="85"/>
      <c r="T117" s="85"/>
      <c r="U117" s="85"/>
      <c r="V117" s="86"/>
      <c r="W117" s="85"/>
      <c r="X117" s="85"/>
      <c r="Y117" s="85"/>
      <c r="Z117" s="85"/>
      <c r="AA117" s="85"/>
      <c r="AB117" s="85"/>
    </row>
    <row r="118" spans="1:28" s="84" customFormat="1" ht="12.75">
      <c r="A118" s="87"/>
      <c r="B118" s="102">
        <f>31520000-1949773</f>
        <v>29570227</v>
      </c>
      <c r="C118" s="85"/>
      <c r="D118" s="103"/>
      <c r="E118" s="86"/>
      <c r="F118" s="86"/>
      <c r="G118" s="83"/>
      <c r="H118" s="83"/>
      <c r="I118" s="83"/>
      <c r="J118" s="103"/>
      <c r="K118" s="86"/>
      <c r="L118" s="86"/>
      <c r="M118" s="83"/>
      <c r="N118" s="83"/>
      <c r="O118" s="83"/>
      <c r="P118" s="161">
        <f>R112/S112</f>
        <v>0.5766648122662386</v>
      </c>
      <c r="Q118" s="161"/>
      <c r="R118" s="86"/>
      <c r="S118" s="85"/>
      <c r="T118" s="85"/>
      <c r="U118" s="85"/>
      <c r="V118" s="86"/>
      <c r="W118" s="85"/>
      <c r="X118" s="85"/>
      <c r="Y118" s="85"/>
      <c r="Z118" s="85"/>
      <c r="AA118" s="85"/>
      <c r="AB118" s="85"/>
    </row>
    <row r="119" spans="1:28" s="81" customFormat="1" ht="12.75">
      <c r="A119" s="106"/>
      <c r="B119" s="107"/>
      <c r="C119" s="82"/>
      <c r="D119" s="108"/>
      <c r="E119" s="83"/>
      <c r="F119" s="83"/>
      <c r="G119" s="83"/>
      <c r="H119" s="83"/>
      <c r="I119" s="83"/>
      <c r="J119" s="108"/>
      <c r="K119" s="83"/>
      <c r="L119" s="83"/>
      <c r="M119" s="83"/>
      <c r="N119" s="83"/>
      <c r="O119" s="83"/>
      <c r="P119" s="79"/>
      <c r="Q119" s="79"/>
      <c r="R119" s="86"/>
      <c r="S119" s="85"/>
      <c r="T119" s="82"/>
      <c r="U119" s="82"/>
      <c r="V119" s="83"/>
      <c r="W119" s="82"/>
      <c r="X119" s="82"/>
      <c r="Y119" s="82"/>
      <c r="Z119" s="82"/>
      <c r="AA119" s="82"/>
      <c r="AB119" s="82"/>
    </row>
  </sheetData>
  <sheetProtection/>
  <mergeCells count="9">
    <mergeCell ref="A1:S1"/>
    <mergeCell ref="A114:B114"/>
    <mergeCell ref="A115:B115"/>
    <mergeCell ref="A3:A4"/>
    <mergeCell ref="B3:B4"/>
    <mergeCell ref="C3:C4"/>
    <mergeCell ref="D3:I3"/>
    <mergeCell ref="J3:O3"/>
    <mergeCell ref="P3:S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19"/>
  <sheetViews>
    <sheetView showZeros="0" view="pageBreakPreview" zoomScaleSheetLayoutView="100" zoomScalePageLayoutView="0" workbookViewId="0" topLeftCell="A23">
      <selection activeCell="E56" sqref="E56"/>
    </sheetView>
  </sheetViews>
  <sheetFormatPr defaultColWidth="9.140625" defaultRowHeight="12.75"/>
  <cols>
    <col min="1" max="1" width="5.28125" style="106" customWidth="1"/>
    <col min="2" max="2" width="58.28125" style="107" customWidth="1"/>
    <col min="3" max="3" width="6.421875" style="82" customWidth="1"/>
    <col min="4" max="4" width="9.7109375" style="108" customWidth="1"/>
    <col min="5" max="6" width="11.7109375" style="83" customWidth="1"/>
    <col min="7" max="8" width="10.57421875" style="83" customWidth="1"/>
    <col min="9" max="9" width="10.7109375" style="83" customWidth="1"/>
    <col min="10" max="10" width="9.7109375" style="108" customWidth="1"/>
    <col min="11" max="11" width="9.7109375" style="83" customWidth="1"/>
    <col min="12" max="12" width="11.7109375" style="83" customWidth="1"/>
    <col min="13" max="15" width="9.71093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11.7109375" style="82" bestFit="1" customWidth="1"/>
    <col min="21" max="21" width="9.140625" style="82" customWidth="1"/>
    <col min="22" max="22" width="12.7109375" style="83" bestFit="1" customWidth="1"/>
    <col min="23" max="25" width="9.140625" style="82" customWidth="1"/>
    <col min="26" max="26" width="11.57421875" style="82" bestFit="1" customWidth="1"/>
    <col min="27" max="16384" width="9.140625" style="82" customWidth="1"/>
  </cols>
  <sheetData>
    <row r="1" spans="1:19" ht="15.75" customHeight="1">
      <c r="A1" s="228" t="s">
        <v>135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.75" customHeight="1" thickBot="1">
      <c r="A2" s="8"/>
      <c r="B2" s="8"/>
      <c r="C2" s="8"/>
      <c r="D2" s="8"/>
      <c r="E2" s="8"/>
      <c r="F2" s="8"/>
      <c r="G2" s="180"/>
      <c r="H2" s="180"/>
      <c r="I2" s="180"/>
      <c r="J2" s="8"/>
      <c r="K2" s="8"/>
      <c r="L2" s="8"/>
      <c r="M2" s="180"/>
      <c r="N2" s="180"/>
      <c r="O2" s="180"/>
      <c r="P2" s="180"/>
      <c r="Q2" s="180"/>
      <c r="R2" s="180"/>
      <c r="S2" s="180"/>
    </row>
    <row r="3" spans="1:22" s="85" customFormat="1" ht="15.75" customHeight="1">
      <c r="A3" s="241" t="s">
        <v>57</v>
      </c>
      <c r="B3" s="243" t="s">
        <v>0</v>
      </c>
      <c r="C3" s="245" t="s">
        <v>56</v>
      </c>
      <c r="D3" s="235" t="s">
        <v>78</v>
      </c>
      <c r="E3" s="236"/>
      <c r="F3" s="236"/>
      <c r="G3" s="236"/>
      <c r="H3" s="236"/>
      <c r="I3" s="237"/>
      <c r="J3" s="238" t="s">
        <v>79</v>
      </c>
      <c r="K3" s="238"/>
      <c r="L3" s="238"/>
      <c r="M3" s="238"/>
      <c r="N3" s="238"/>
      <c r="O3" s="238"/>
      <c r="P3" s="247" t="s">
        <v>124</v>
      </c>
      <c r="Q3" s="248"/>
      <c r="R3" s="249"/>
      <c r="S3" s="250"/>
      <c r="V3" s="86"/>
    </row>
    <row r="4" spans="1:22" s="87" customFormat="1" ht="64.5" customHeight="1">
      <c r="A4" s="242"/>
      <c r="B4" s="244"/>
      <c r="C4" s="246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48" t="s">
        <v>122</v>
      </c>
      <c r="Q4" s="24" t="s">
        <v>156</v>
      </c>
      <c r="R4" s="24" t="s">
        <v>155</v>
      </c>
      <c r="S4" s="134" t="s">
        <v>123</v>
      </c>
      <c r="V4" s="8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87" customFormat="1" ht="12.75" customHeight="1" hidden="1">
      <c r="A6" s="119">
        <f>'Златибор 2018'!A6</f>
        <v>1</v>
      </c>
      <c r="B6" s="89" t="str">
        <f>'Златибор 2018'!B6</f>
        <v>Израда плана управљања  </v>
      </c>
      <c r="C6" s="90" t="str">
        <f>'Златибор 2018'!C6</f>
        <v>ком.</v>
      </c>
      <c r="D6" s="30"/>
      <c r="E6" s="91">
        <v>242000</v>
      </c>
      <c r="F6" s="59">
        <f>D6*E6*0.842</f>
        <v>0</v>
      </c>
      <c r="G6" s="36">
        <f>F6*0.3</f>
        <v>0</v>
      </c>
      <c r="H6" s="60">
        <f>F6*0.15</f>
        <v>0</v>
      </c>
      <c r="I6" s="37">
        <f>F6*0.55</f>
        <v>0</v>
      </c>
      <c r="J6" s="30"/>
      <c r="K6" s="31"/>
      <c r="L6" s="59">
        <f>J6*E6*0.158</f>
        <v>0</v>
      </c>
      <c r="M6" s="31">
        <f>L6*0.3</f>
        <v>0</v>
      </c>
      <c r="N6" s="31">
        <f>L6*0.15</f>
        <v>0</v>
      </c>
      <c r="O6" s="32">
        <f>L6*0.55</f>
        <v>0</v>
      </c>
      <c r="P6" s="153">
        <f aca="true" t="shared" si="0" ref="P6:P71">G6+M6</f>
        <v>0</v>
      </c>
      <c r="Q6" s="175">
        <f>N6+H6</f>
        <v>0</v>
      </c>
      <c r="R6" s="154">
        <f aca="true" t="shared" si="1" ref="R6:R71">O6+I6</f>
        <v>0</v>
      </c>
      <c r="S6" s="155">
        <f>P6+Q6+R6</f>
        <v>0</v>
      </c>
      <c r="V6" s="88"/>
    </row>
    <row r="7" spans="1:22" s="85" customFormat="1" ht="12" customHeight="1">
      <c r="A7" s="121">
        <f>'Златибор 2018'!A7</f>
        <v>2</v>
      </c>
      <c r="B7" s="93" t="str">
        <f>'Златибор 2018'!B7</f>
        <v>Израда годишњег програма управљања</v>
      </c>
      <c r="C7" s="94" t="str">
        <f>'Златибор 2018'!C7</f>
        <v>ком.</v>
      </c>
      <c r="D7" s="35">
        <v>1</v>
      </c>
      <c r="E7" s="70">
        <v>30250</v>
      </c>
      <c r="F7" s="60">
        <f>D7*E7*0.842</f>
        <v>25470.5</v>
      </c>
      <c r="G7" s="36">
        <f>F7*0.3</f>
        <v>7641.15</v>
      </c>
      <c r="H7" s="60">
        <f>F7*0.15</f>
        <v>3820.575</v>
      </c>
      <c r="I7" s="37">
        <f>F7*0.55</f>
        <v>14008.775000000001</v>
      </c>
      <c r="J7" s="35">
        <v>1</v>
      </c>
      <c r="K7" s="70">
        <v>30250</v>
      </c>
      <c r="L7" s="60">
        <f>E7*D7*0.158</f>
        <v>4779.5</v>
      </c>
      <c r="M7" s="36">
        <f>L7*0.3</f>
        <v>1433.85</v>
      </c>
      <c r="N7" s="36">
        <f>L7*0.15</f>
        <v>716.925</v>
      </c>
      <c r="O7" s="37">
        <f>L7*0.55</f>
        <v>2628.7250000000004</v>
      </c>
      <c r="P7" s="153">
        <f t="shared" si="0"/>
        <v>9075</v>
      </c>
      <c r="Q7" s="175">
        <f>N7+H7</f>
        <v>4537.5</v>
      </c>
      <c r="R7" s="154">
        <f t="shared" si="1"/>
        <v>16637.5</v>
      </c>
      <c r="S7" s="155">
        <f>P7+Q7+R7</f>
        <v>30250</v>
      </c>
      <c r="V7" s="86"/>
    </row>
    <row r="8" spans="1:22" s="85" customFormat="1" ht="12">
      <c r="A8" s="121">
        <f>'Златибор 2018'!A8</f>
        <v>3</v>
      </c>
      <c r="B8" s="93" t="str">
        <f>'Златибор 2018'!B8</f>
        <v>Израда годишњег извештаја </v>
      </c>
      <c r="C8" s="94" t="str">
        <f>'Златибор 2018'!C8</f>
        <v>ком.</v>
      </c>
      <c r="D8" s="35">
        <v>1</v>
      </c>
      <c r="E8" s="70">
        <v>30250</v>
      </c>
      <c r="F8" s="60">
        <f>D8*E8*0.842</f>
        <v>25470.5</v>
      </c>
      <c r="G8" s="36">
        <f aca="true" t="shared" si="2" ref="G8:G73">F8*0.3</f>
        <v>7641.15</v>
      </c>
      <c r="H8" s="60">
        <f aca="true" t="shared" si="3" ref="H8:H73">F8*0.15</f>
        <v>3820.575</v>
      </c>
      <c r="I8" s="37">
        <f aca="true" t="shared" si="4" ref="I8:I73">F8*0.55</f>
        <v>14008.775000000001</v>
      </c>
      <c r="J8" s="35">
        <v>1</v>
      </c>
      <c r="K8" s="70">
        <v>30250</v>
      </c>
      <c r="L8" s="60">
        <f>E8*D8*0.158</f>
        <v>4779.5</v>
      </c>
      <c r="M8" s="130">
        <f aca="true" t="shared" si="5" ref="M8:M73">L8*0.3</f>
        <v>1433.85</v>
      </c>
      <c r="N8" s="36">
        <f aca="true" t="shared" si="6" ref="N8:N73">L8*0.15</f>
        <v>716.925</v>
      </c>
      <c r="O8" s="37">
        <f aca="true" t="shared" si="7" ref="O8:O73">L8*0.55</f>
        <v>2628.7250000000004</v>
      </c>
      <c r="P8" s="153">
        <f t="shared" si="0"/>
        <v>9075</v>
      </c>
      <c r="Q8" s="175">
        <f aca="true" t="shared" si="8" ref="Q8:R73">N8+H8</f>
        <v>4537.5</v>
      </c>
      <c r="R8" s="154">
        <f t="shared" si="1"/>
        <v>16637.5</v>
      </c>
      <c r="S8" s="155">
        <f aca="true" t="shared" si="9" ref="S8:S73">P8+Q8+R8</f>
        <v>30250</v>
      </c>
      <c r="V8" s="86"/>
    </row>
    <row r="9" spans="1:22" s="85" customFormat="1" ht="12.75" customHeight="1" hidden="1">
      <c r="A9" s="121">
        <f>'Златибор 2018'!A9</f>
        <v>4</v>
      </c>
      <c r="B9" s="93" t="str">
        <f>'Златибор 2018'!B9</f>
        <v>Израда Правилника о унутрашњем реду и чуварској служби</v>
      </c>
      <c r="C9" s="94" t="str">
        <f>'Златибор 2018'!C9</f>
        <v>ком.</v>
      </c>
      <c r="D9" s="35"/>
      <c r="E9" s="70">
        <v>121000</v>
      </c>
      <c r="F9" s="60">
        <f aca="true" t="shared" si="10" ref="F9:F72">D9*E9</f>
        <v>0</v>
      </c>
      <c r="G9" s="130">
        <f t="shared" si="2"/>
        <v>0</v>
      </c>
      <c r="H9" s="60">
        <f t="shared" si="3"/>
        <v>0</v>
      </c>
      <c r="I9" s="37">
        <f t="shared" si="4"/>
        <v>0</v>
      </c>
      <c r="J9" s="35"/>
      <c r="K9" s="36"/>
      <c r="L9" s="60">
        <f aca="true" t="shared" si="11" ref="L9:L72">J9*K9</f>
        <v>0</v>
      </c>
      <c r="M9" s="130">
        <f t="shared" si="5"/>
        <v>0</v>
      </c>
      <c r="N9" s="36">
        <f t="shared" si="6"/>
        <v>0</v>
      </c>
      <c r="O9" s="37">
        <f t="shared" si="7"/>
        <v>0</v>
      </c>
      <c r="P9" s="153">
        <f t="shared" si="0"/>
        <v>0</v>
      </c>
      <c r="Q9" s="175">
        <f t="shared" si="8"/>
        <v>0</v>
      </c>
      <c r="R9" s="154">
        <f t="shared" si="1"/>
        <v>0</v>
      </c>
      <c r="S9" s="155">
        <f t="shared" si="9"/>
        <v>0</v>
      </c>
      <c r="V9" s="86"/>
    </row>
    <row r="10" spans="1:22" s="85" customFormat="1" ht="12" customHeight="1" hidden="1">
      <c r="A10" s="121">
        <f>'Златибор 2018'!A10</f>
        <v>5</v>
      </c>
      <c r="B10" s="93" t="str">
        <f>'Златибор 2018'!B10</f>
        <v>Израда Одлуке о накнадама</v>
      </c>
      <c r="C10" s="94" t="str">
        <f>'Златибор 2018'!C10</f>
        <v>ком.</v>
      </c>
      <c r="D10" s="35"/>
      <c r="E10" s="70">
        <v>121000</v>
      </c>
      <c r="F10" s="60">
        <f t="shared" si="10"/>
        <v>0</v>
      </c>
      <c r="G10" s="130">
        <f t="shared" si="2"/>
        <v>0</v>
      </c>
      <c r="H10" s="60">
        <f t="shared" si="3"/>
        <v>0</v>
      </c>
      <c r="I10" s="37">
        <f t="shared" si="4"/>
        <v>0</v>
      </c>
      <c r="J10" s="35"/>
      <c r="K10" s="36"/>
      <c r="L10" s="60">
        <f t="shared" si="11"/>
        <v>0</v>
      </c>
      <c r="M10" s="130">
        <f t="shared" si="5"/>
        <v>0</v>
      </c>
      <c r="N10" s="36">
        <f t="shared" si="6"/>
        <v>0</v>
      </c>
      <c r="O10" s="37">
        <f t="shared" si="7"/>
        <v>0</v>
      </c>
      <c r="P10" s="153">
        <f t="shared" si="0"/>
        <v>0</v>
      </c>
      <c r="Q10" s="175">
        <f t="shared" si="8"/>
        <v>0</v>
      </c>
      <c r="R10" s="154">
        <f t="shared" si="1"/>
        <v>0</v>
      </c>
      <c r="S10" s="155">
        <f t="shared" si="9"/>
        <v>0</v>
      </c>
      <c r="V10" s="86"/>
    </row>
    <row r="11" spans="1:22" s="95" customFormat="1" ht="12.75" customHeight="1" hidden="1">
      <c r="A11" s="121">
        <f>'Златибор 2018'!A11</f>
        <v>6</v>
      </c>
      <c r="B11" s="93" t="str">
        <f>'Златибор 2018'!B11</f>
        <v>Израда Oснова газдовања шумама</v>
      </c>
      <c r="C11" s="94" t="str">
        <f>'Златибор 2018'!C11</f>
        <v>ком.</v>
      </c>
      <c r="D11" s="38"/>
      <c r="E11" s="70">
        <v>800000</v>
      </c>
      <c r="F11" s="60">
        <f t="shared" si="10"/>
        <v>0</v>
      </c>
      <c r="G11" s="130">
        <f t="shared" si="2"/>
        <v>0</v>
      </c>
      <c r="H11" s="60">
        <f t="shared" si="3"/>
        <v>0</v>
      </c>
      <c r="I11" s="37">
        <f t="shared" si="4"/>
        <v>0</v>
      </c>
      <c r="J11" s="35"/>
      <c r="K11" s="36"/>
      <c r="L11" s="60">
        <f t="shared" si="11"/>
        <v>0</v>
      </c>
      <c r="M11" s="130">
        <f t="shared" si="5"/>
        <v>0</v>
      </c>
      <c r="N11" s="36">
        <f t="shared" si="6"/>
        <v>0</v>
      </c>
      <c r="O11" s="37">
        <f t="shared" si="7"/>
        <v>0</v>
      </c>
      <c r="P11" s="153">
        <f t="shared" si="0"/>
        <v>0</v>
      </c>
      <c r="Q11" s="175">
        <f t="shared" si="8"/>
        <v>0</v>
      </c>
      <c r="R11" s="154">
        <f t="shared" si="1"/>
        <v>0</v>
      </c>
      <c r="S11" s="155">
        <f t="shared" si="9"/>
        <v>0</v>
      </c>
      <c r="V11" s="96"/>
    </row>
    <row r="12" spans="1:22" s="95" customFormat="1" ht="12.75" customHeight="1" hidden="1">
      <c r="A12" s="121">
        <f>'Златибор 2018'!A12</f>
        <v>7</v>
      </c>
      <c r="B12" s="93" t="str">
        <f>'Златибор 2018'!B12</f>
        <v>Израда привременог програма управљања рибарским подручјем</v>
      </c>
      <c r="C12" s="94" t="str">
        <f>'Златибор 2018'!C12</f>
        <v>ком.</v>
      </c>
      <c r="D12" s="38"/>
      <c r="E12" s="70">
        <v>80000</v>
      </c>
      <c r="F12" s="61">
        <f t="shared" si="10"/>
        <v>0</v>
      </c>
      <c r="G12" s="36">
        <f t="shared" si="2"/>
        <v>0</v>
      </c>
      <c r="H12" s="60">
        <f t="shared" si="3"/>
        <v>0</v>
      </c>
      <c r="I12" s="37">
        <f t="shared" si="4"/>
        <v>0</v>
      </c>
      <c r="J12" s="38"/>
      <c r="K12" s="41"/>
      <c r="L12" s="61">
        <f t="shared" si="11"/>
        <v>0</v>
      </c>
      <c r="M12" s="36">
        <f t="shared" si="5"/>
        <v>0</v>
      </c>
      <c r="N12" s="36">
        <f t="shared" si="6"/>
        <v>0</v>
      </c>
      <c r="O12" s="37">
        <f t="shared" si="7"/>
        <v>0</v>
      </c>
      <c r="P12" s="153">
        <f t="shared" si="0"/>
        <v>0</v>
      </c>
      <c r="Q12" s="175">
        <f t="shared" si="8"/>
        <v>0</v>
      </c>
      <c r="R12" s="154">
        <f t="shared" si="1"/>
        <v>0</v>
      </c>
      <c r="S12" s="155">
        <f t="shared" si="9"/>
        <v>0</v>
      </c>
      <c r="V12" s="96"/>
    </row>
    <row r="13" spans="1:22" s="95" customFormat="1" ht="12.75" customHeight="1" hidden="1">
      <c r="A13" s="121">
        <f>'Златибор 2018'!A13</f>
        <v>8</v>
      </c>
      <c r="B13" s="93" t="str">
        <f>'Златибор 2018'!B13</f>
        <v>Измене и допуне</v>
      </c>
      <c r="C13" s="94" t="str">
        <f>'Златибор 2018'!C13</f>
        <v>ком.</v>
      </c>
      <c r="D13" s="38"/>
      <c r="E13" s="70">
        <v>40000</v>
      </c>
      <c r="F13" s="61">
        <f t="shared" si="10"/>
        <v>0</v>
      </c>
      <c r="G13" s="36">
        <f t="shared" si="2"/>
        <v>0</v>
      </c>
      <c r="H13" s="60">
        <f t="shared" si="3"/>
        <v>0</v>
      </c>
      <c r="I13" s="37">
        <f t="shared" si="4"/>
        <v>0</v>
      </c>
      <c r="J13" s="38"/>
      <c r="K13" s="41"/>
      <c r="L13" s="61">
        <f t="shared" si="11"/>
        <v>0</v>
      </c>
      <c r="M13" s="36">
        <f t="shared" si="5"/>
        <v>0</v>
      </c>
      <c r="N13" s="36">
        <f t="shared" si="6"/>
        <v>0</v>
      </c>
      <c r="O13" s="37">
        <f t="shared" si="7"/>
        <v>0</v>
      </c>
      <c r="P13" s="153">
        <f t="shared" si="0"/>
        <v>0</v>
      </c>
      <c r="Q13" s="175">
        <f t="shared" si="8"/>
        <v>0</v>
      </c>
      <c r="R13" s="154">
        <f t="shared" si="1"/>
        <v>0</v>
      </c>
      <c r="S13" s="155">
        <f t="shared" si="9"/>
        <v>0</v>
      </c>
      <c r="V13" s="96"/>
    </row>
    <row r="14" spans="1:22" s="95" customFormat="1" ht="12.75" customHeight="1" hidden="1">
      <c r="A14" s="121">
        <f>'Златибор 2018'!A14</f>
        <v>9</v>
      </c>
      <c r="B14" s="93" t="str">
        <f>'Златибор 2018'!B14</f>
        <v>Обележавање граница - I зона</v>
      </c>
      <c r="C14" s="94" t="str">
        <f>'Златибор 2018'!C14</f>
        <v>км</v>
      </c>
      <c r="D14" s="38"/>
      <c r="E14" s="70">
        <v>5068.26</v>
      </c>
      <c r="F14" s="61">
        <f t="shared" si="10"/>
        <v>0</v>
      </c>
      <c r="G14" s="36">
        <f t="shared" si="2"/>
        <v>0</v>
      </c>
      <c r="H14" s="60">
        <f t="shared" si="3"/>
        <v>0</v>
      </c>
      <c r="I14" s="37">
        <f t="shared" si="4"/>
        <v>0</v>
      </c>
      <c r="J14" s="38"/>
      <c r="K14" s="41"/>
      <c r="L14" s="61">
        <f t="shared" si="11"/>
        <v>0</v>
      </c>
      <c r="M14" s="36">
        <f t="shared" si="5"/>
        <v>0</v>
      </c>
      <c r="N14" s="36">
        <f t="shared" si="6"/>
        <v>0</v>
      </c>
      <c r="O14" s="37">
        <f t="shared" si="7"/>
        <v>0</v>
      </c>
      <c r="P14" s="153">
        <f t="shared" si="0"/>
        <v>0</v>
      </c>
      <c r="Q14" s="175">
        <f t="shared" si="8"/>
        <v>0</v>
      </c>
      <c r="R14" s="154">
        <f t="shared" si="1"/>
        <v>0</v>
      </c>
      <c r="S14" s="155">
        <f t="shared" si="9"/>
        <v>0</v>
      </c>
      <c r="V14" s="96"/>
    </row>
    <row r="15" spans="1:22" s="95" customFormat="1" ht="12.75" customHeight="1" hidden="1">
      <c r="A15" s="121">
        <f>'Златибор 2018'!A15</f>
        <v>10</v>
      </c>
      <c r="B15" s="93" t="str">
        <f>'Златибор 2018'!B15</f>
        <v>Обележавање граница - II зона </v>
      </c>
      <c r="C15" s="94" t="str">
        <f>'Златибор 2018'!C15</f>
        <v>км</v>
      </c>
      <c r="D15" s="38"/>
      <c r="E15" s="70">
        <v>5068.26</v>
      </c>
      <c r="F15" s="61">
        <f t="shared" si="10"/>
        <v>0</v>
      </c>
      <c r="G15" s="36">
        <f t="shared" si="2"/>
        <v>0</v>
      </c>
      <c r="H15" s="60">
        <f t="shared" si="3"/>
        <v>0</v>
      </c>
      <c r="I15" s="37">
        <f t="shared" si="4"/>
        <v>0</v>
      </c>
      <c r="J15" s="38"/>
      <c r="K15" s="41"/>
      <c r="L15" s="61">
        <f t="shared" si="11"/>
        <v>0</v>
      </c>
      <c r="M15" s="36">
        <f t="shared" si="5"/>
        <v>0</v>
      </c>
      <c r="N15" s="36">
        <f t="shared" si="6"/>
        <v>0</v>
      </c>
      <c r="O15" s="37">
        <f t="shared" si="7"/>
        <v>0</v>
      </c>
      <c r="P15" s="153">
        <f t="shared" si="0"/>
        <v>0</v>
      </c>
      <c r="Q15" s="175">
        <f t="shared" si="8"/>
        <v>0</v>
      </c>
      <c r="R15" s="154">
        <f t="shared" si="1"/>
        <v>0</v>
      </c>
      <c r="S15" s="155">
        <f t="shared" si="9"/>
        <v>0</v>
      </c>
      <c r="V15" s="96"/>
    </row>
    <row r="16" spans="1:22" s="95" customFormat="1" ht="12" customHeight="1" hidden="1">
      <c r="A16" s="121">
        <f>'Златибор 2018'!A16</f>
        <v>11</v>
      </c>
      <c r="B16" s="93" t="str">
        <f>'Златибор 2018'!B16</f>
        <v>Обележавање спољне границе </v>
      </c>
      <c r="C16" s="94" t="str">
        <f>'Златибор 2018'!C16</f>
        <v>км</v>
      </c>
      <c r="D16" s="38"/>
      <c r="E16" s="70">
        <v>5068.26</v>
      </c>
      <c r="F16" s="61">
        <f t="shared" si="10"/>
        <v>0</v>
      </c>
      <c r="G16" s="36">
        <f t="shared" si="2"/>
        <v>0</v>
      </c>
      <c r="H16" s="60">
        <f t="shared" si="3"/>
        <v>0</v>
      </c>
      <c r="I16" s="37">
        <f t="shared" si="4"/>
        <v>0</v>
      </c>
      <c r="J16" s="38"/>
      <c r="K16" s="41">
        <v>18150</v>
      </c>
      <c r="L16" s="61">
        <f t="shared" si="11"/>
        <v>0</v>
      </c>
      <c r="M16" s="36">
        <f t="shared" si="5"/>
        <v>0</v>
      </c>
      <c r="N16" s="36">
        <f t="shared" si="6"/>
        <v>0</v>
      </c>
      <c r="O16" s="37">
        <f t="shared" si="7"/>
        <v>0</v>
      </c>
      <c r="P16" s="153">
        <f t="shared" si="0"/>
        <v>0</v>
      </c>
      <c r="Q16" s="175">
        <f t="shared" si="8"/>
        <v>0</v>
      </c>
      <c r="R16" s="154">
        <f t="shared" si="1"/>
        <v>0</v>
      </c>
      <c r="S16" s="155">
        <f t="shared" si="9"/>
        <v>0</v>
      </c>
      <c r="T16" s="96"/>
      <c r="V16" s="96"/>
    </row>
    <row r="17" spans="1:22" s="95" customFormat="1" ht="12">
      <c r="A17" s="121">
        <f>'Златибор 2018'!A17</f>
        <v>12</v>
      </c>
      <c r="B17" s="93" t="str">
        <f>'Златибор 2018'!B17</f>
        <v>Обнављање граница</v>
      </c>
      <c r="C17" s="94" t="str">
        <f>'Златибор 2018'!C17</f>
        <v>км</v>
      </c>
      <c r="D17" s="38">
        <v>40</v>
      </c>
      <c r="E17" s="70">
        <v>6050</v>
      </c>
      <c r="F17" s="61">
        <f t="shared" si="10"/>
        <v>242000</v>
      </c>
      <c r="G17" s="36">
        <f t="shared" si="2"/>
        <v>72600</v>
      </c>
      <c r="H17" s="60">
        <f t="shared" si="3"/>
        <v>36300</v>
      </c>
      <c r="I17" s="37">
        <f t="shared" si="4"/>
        <v>133100</v>
      </c>
      <c r="J17" s="38">
        <v>8</v>
      </c>
      <c r="K17" s="41">
        <v>6050</v>
      </c>
      <c r="L17" s="61">
        <f t="shared" si="11"/>
        <v>48400</v>
      </c>
      <c r="M17" s="36">
        <f t="shared" si="5"/>
        <v>14520</v>
      </c>
      <c r="N17" s="36">
        <f t="shared" si="6"/>
        <v>7260</v>
      </c>
      <c r="O17" s="37">
        <f t="shared" si="7"/>
        <v>26620.000000000004</v>
      </c>
      <c r="P17" s="153">
        <f t="shared" si="0"/>
        <v>87120</v>
      </c>
      <c r="Q17" s="175">
        <f t="shared" si="8"/>
        <v>43560</v>
      </c>
      <c r="R17" s="154">
        <f t="shared" si="1"/>
        <v>159720</v>
      </c>
      <c r="S17" s="155">
        <f t="shared" si="9"/>
        <v>290400</v>
      </c>
      <c r="T17" s="96"/>
      <c r="V17" s="96"/>
    </row>
    <row r="18" spans="1:22" s="95" customFormat="1" ht="12">
      <c r="A18" s="121">
        <f>'Златибор 2018'!A18</f>
        <v>13</v>
      </c>
      <c r="B18" s="93" t="str">
        <f>'Златибор 2018'!B18</f>
        <v>Израда и постављање ознака табли и путоказа  </v>
      </c>
      <c r="C18" s="94" t="str">
        <f>'Златибор 2018'!C18</f>
        <v>ком.</v>
      </c>
      <c r="D18" s="38">
        <v>10</v>
      </c>
      <c r="E18" s="70">
        <v>5000</v>
      </c>
      <c r="F18" s="61">
        <f t="shared" si="10"/>
        <v>50000</v>
      </c>
      <c r="G18" s="36">
        <f t="shared" si="2"/>
        <v>15000</v>
      </c>
      <c r="H18" s="60">
        <f t="shared" si="3"/>
        <v>7500</v>
      </c>
      <c r="I18" s="37">
        <f t="shared" si="4"/>
        <v>27500.000000000004</v>
      </c>
      <c r="J18" s="38">
        <v>5</v>
      </c>
      <c r="K18" s="41">
        <v>24200</v>
      </c>
      <c r="L18" s="61">
        <f t="shared" si="11"/>
        <v>121000</v>
      </c>
      <c r="M18" s="36">
        <f t="shared" si="5"/>
        <v>36300</v>
      </c>
      <c r="N18" s="36">
        <f t="shared" si="6"/>
        <v>18150</v>
      </c>
      <c r="O18" s="37">
        <f t="shared" si="7"/>
        <v>66550</v>
      </c>
      <c r="P18" s="153">
        <f t="shared" si="0"/>
        <v>51300</v>
      </c>
      <c r="Q18" s="175">
        <f t="shared" si="8"/>
        <v>25650</v>
      </c>
      <c r="R18" s="154">
        <f t="shared" si="1"/>
        <v>94050</v>
      </c>
      <c r="S18" s="155">
        <f t="shared" si="9"/>
        <v>171000</v>
      </c>
      <c r="V18" s="96"/>
    </row>
    <row r="19" spans="1:22" s="95" customFormat="1" ht="12">
      <c r="A19" s="121">
        <f>'Златибор 2018'!A19</f>
        <v>14</v>
      </c>
      <c r="B19" s="93" t="str">
        <f>'Златибор 2018'!B19</f>
        <v>Израда и постављање ознака табли и путоказа - отпад</v>
      </c>
      <c r="C19" s="94" t="str">
        <f>'Златибор 2018'!C19</f>
        <v>ком.</v>
      </c>
      <c r="D19" s="38">
        <v>5</v>
      </c>
      <c r="E19" s="70">
        <v>5000</v>
      </c>
      <c r="F19" s="61">
        <f t="shared" si="10"/>
        <v>25000</v>
      </c>
      <c r="G19" s="36">
        <f t="shared" si="2"/>
        <v>7500</v>
      </c>
      <c r="H19" s="60">
        <f t="shared" si="3"/>
        <v>3750</v>
      </c>
      <c r="I19" s="37">
        <f t="shared" si="4"/>
        <v>13750.000000000002</v>
      </c>
      <c r="J19" s="38"/>
      <c r="K19" s="41"/>
      <c r="L19" s="61">
        <f t="shared" si="11"/>
        <v>0</v>
      </c>
      <c r="M19" s="36">
        <f t="shared" si="5"/>
        <v>0</v>
      </c>
      <c r="N19" s="36">
        <f t="shared" si="6"/>
        <v>0</v>
      </c>
      <c r="O19" s="37">
        <f t="shared" si="7"/>
        <v>0</v>
      </c>
      <c r="P19" s="153">
        <f t="shared" si="0"/>
        <v>7500</v>
      </c>
      <c r="Q19" s="175">
        <f t="shared" si="8"/>
        <v>3750</v>
      </c>
      <c r="R19" s="154">
        <f t="shared" si="1"/>
        <v>13750.000000000002</v>
      </c>
      <c r="S19" s="155">
        <f t="shared" si="9"/>
        <v>25000</v>
      </c>
      <c r="V19" s="96"/>
    </row>
    <row r="20" spans="1:22" s="95" customFormat="1" ht="12">
      <c r="A20" s="121">
        <f>'Златибор 2018'!A20</f>
        <v>15</v>
      </c>
      <c r="B20" s="93" t="str">
        <f>'Златибор 2018'!B20</f>
        <v>Израда и постављање информативних табли  </v>
      </c>
      <c r="C20" s="94" t="str">
        <f>'Златибор 2018'!C20</f>
        <v>ком.</v>
      </c>
      <c r="D20" s="38">
        <v>2</v>
      </c>
      <c r="E20" s="70">
        <v>54000</v>
      </c>
      <c r="F20" s="61">
        <f t="shared" si="10"/>
        <v>108000</v>
      </c>
      <c r="G20" s="36">
        <f t="shared" si="2"/>
        <v>32400</v>
      </c>
      <c r="H20" s="60">
        <f t="shared" si="3"/>
        <v>16200</v>
      </c>
      <c r="I20" s="37">
        <f t="shared" si="4"/>
        <v>59400.00000000001</v>
      </c>
      <c r="J20" s="38">
        <v>1</v>
      </c>
      <c r="K20" s="41">
        <v>121000</v>
      </c>
      <c r="L20" s="61">
        <f t="shared" si="11"/>
        <v>121000</v>
      </c>
      <c r="M20" s="36">
        <f t="shared" si="5"/>
        <v>36300</v>
      </c>
      <c r="N20" s="36">
        <f t="shared" si="6"/>
        <v>18150</v>
      </c>
      <c r="O20" s="37">
        <f t="shared" si="7"/>
        <v>66550</v>
      </c>
      <c r="P20" s="153">
        <f t="shared" si="0"/>
        <v>68700</v>
      </c>
      <c r="Q20" s="175">
        <f t="shared" si="8"/>
        <v>34350</v>
      </c>
      <c r="R20" s="154">
        <f t="shared" si="1"/>
        <v>125950</v>
      </c>
      <c r="S20" s="155">
        <f t="shared" si="9"/>
        <v>229000</v>
      </c>
      <c r="V20" s="96"/>
    </row>
    <row r="21" spans="1:22" s="95" customFormat="1" ht="12">
      <c r="A21" s="121">
        <f>'Златибор 2018'!A21</f>
        <v>16</v>
      </c>
      <c r="B21" s="93" t="str">
        <f>'Златибор 2018'!B21</f>
        <v>Одржавање постојећих табли</v>
      </c>
      <c r="C21" s="94" t="str">
        <f>'Златибор 2018'!C21</f>
        <v>ком.</v>
      </c>
      <c r="D21" s="38">
        <v>9</v>
      </c>
      <c r="E21" s="70">
        <v>3000</v>
      </c>
      <c r="F21" s="61">
        <f t="shared" si="10"/>
        <v>27000</v>
      </c>
      <c r="G21" s="36">
        <f t="shared" si="2"/>
        <v>8100</v>
      </c>
      <c r="H21" s="60">
        <f t="shared" si="3"/>
        <v>4050</v>
      </c>
      <c r="I21" s="37">
        <f t="shared" si="4"/>
        <v>14850.000000000002</v>
      </c>
      <c r="J21" s="38"/>
      <c r="K21" s="41">
        <v>3025</v>
      </c>
      <c r="L21" s="61">
        <f t="shared" si="11"/>
        <v>0</v>
      </c>
      <c r="M21" s="36">
        <f t="shared" si="5"/>
        <v>0</v>
      </c>
      <c r="N21" s="36">
        <f t="shared" si="6"/>
        <v>0</v>
      </c>
      <c r="O21" s="37">
        <f t="shared" si="7"/>
        <v>0</v>
      </c>
      <c r="P21" s="153">
        <f t="shared" si="0"/>
        <v>8100</v>
      </c>
      <c r="Q21" s="175">
        <f t="shared" si="8"/>
        <v>4050</v>
      </c>
      <c r="R21" s="154">
        <f t="shared" si="1"/>
        <v>14850.000000000002</v>
      </c>
      <c r="S21" s="155">
        <f t="shared" si="9"/>
        <v>27000</v>
      </c>
      <c r="V21" s="96"/>
    </row>
    <row r="22" spans="1:22" s="85" customFormat="1" ht="12">
      <c r="A22" s="121">
        <f>'Златибор 2018'!A22</f>
        <v>17</v>
      </c>
      <c r="B22" s="93" t="str">
        <f>'Златибор 2018'!B22</f>
        <v>Чување – бруто зараде чувара </v>
      </c>
      <c r="C22" s="94" t="str">
        <f>'Златибор 2018'!C22</f>
        <v>број</v>
      </c>
      <c r="D22" s="38">
        <v>60</v>
      </c>
      <c r="E22" s="70">
        <v>54166.6666</v>
      </c>
      <c r="F22" s="61">
        <f t="shared" si="10"/>
        <v>3249999.996</v>
      </c>
      <c r="G22" s="36">
        <f t="shared" si="2"/>
        <v>974999.9988</v>
      </c>
      <c r="H22" s="60">
        <f t="shared" si="3"/>
        <v>487499.9994</v>
      </c>
      <c r="I22" s="37">
        <f t="shared" si="4"/>
        <v>1787499.9978</v>
      </c>
      <c r="J22" s="38">
        <v>36</v>
      </c>
      <c r="K22" s="41">
        <v>45000</v>
      </c>
      <c r="L22" s="61">
        <f t="shared" si="11"/>
        <v>1620000</v>
      </c>
      <c r="M22" s="36">
        <f t="shared" si="5"/>
        <v>486000</v>
      </c>
      <c r="N22" s="36">
        <f t="shared" si="6"/>
        <v>243000</v>
      </c>
      <c r="O22" s="37">
        <f t="shared" si="7"/>
        <v>891000.0000000001</v>
      </c>
      <c r="P22" s="153">
        <f t="shared" si="0"/>
        <v>1460999.9988</v>
      </c>
      <c r="Q22" s="175">
        <f t="shared" si="8"/>
        <v>730499.9994</v>
      </c>
      <c r="R22" s="154">
        <f t="shared" si="1"/>
        <v>2678499.9978</v>
      </c>
      <c r="S22" s="155">
        <f t="shared" si="9"/>
        <v>4869999.995999999</v>
      </c>
      <c r="V22" s="86"/>
    </row>
    <row r="23" spans="1:22" s="85" customFormat="1" ht="12">
      <c r="A23" s="121">
        <f>'Златибор 2018'!A23</f>
        <v>18</v>
      </c>
      <c r="B23" s="93" t="str">
        <f>'Златибор 2018'!B23</f>
        <v>Чување – бруто зарада руководиоца чуварске службе</v>
      </c>
      <c r="C23" s="94" t="str">
        <f>'Златибор 2018'!C23</f>
        <v>број</v>
      </c>
      <c r="D23" s="38">
        <v>12</v>
      </c>
      <c r="E23" s="70">
        <v>98000</v>
      </c>
      <c r="F23" s="61">
        <f t="shared" si="10"/>
        <v>1176000</v>
      </c>
      <c r="G23" s="36">
        <f t="shared" si="2"/>
        <v>352800</v>
      </c>
      <c r="H23" s="60">
        <f t="shared" si="3"/>
        <v>176400</v>
      </c>
      <c r="I23" s="37">
        <f t="shared" si="4"/>
        <v>646800</v>
      </c>
      <c r="J23" s="38"/>
      <c r="K23" s="41"/>
      <c r="L23" s="61">
        <f t="shared" si="11"/>
        <v>0</v>
      </c>
      <c r="M23" s="36">
        <f t="shared" si="5"/>
        <v>0</v>
      </c>
      <c r="N23" s="36">
        <f t="shared" si="6"/>
        <v>0</v>
      </c>
      <c r="O23" s="37">
        <f t="shared" si="7"/>
        <v>0</v>
      </c>
      <c r="P23" s="153">
        <f t="shared" si="0"/>
        <v>352800</v>
      </c>
      <c r="Q23" s="175">
        <f t="shared" si="8"/>
        <v>176400</v>
      </c>
      <c r="R23" s="154">
        <f t="shared" si="1"/>
        <v>646800</v>
      </c>
      <c r="S23" s="155">
        <f t="shared" si="9"/>
        <v>1176000</v>
      </c>
      <c r="T23" s="86"/>
      <c r="V23" s="86"/>
    </row>
    <row r="24" spans="1:22" s="85" customFormat="1" ht="12" customHeight="1">
      <c r="A24" s="121">
        <f>'Златибор 2018'!A24</f>
        <v>19</v>
      </c>
      <c r="B24" s="93" t="str">
        <f>'Златибор 2018'!B24</f>
        <v>Надзор – бруто зараде стручног особља и њихови трошкови</v>
      </c>
      <c r="C24" s="94" t="str">
        <f>'Златибор 2018'!C24</f>
        <v>број</v>
      </c>
      <c r="D24" s="38">
        <v>12</v>
      </c>
      <c r="E24" s="70">
        <v>98000</v>
      </c>
      <c r="F24" s="61">
        <f t="shared" si="10"/>
        <v>1176000</v>
      </c>
      <c r="G24" s="36">
        <f t="shared" si="2"/>
        <v>352800</v>
      </c>
      <c r="H24" s="60">
        <f t="shared" si="3"/>
        <v>176400</v>
      </c>
      <c r="I24" s="37">
        <f t="shared" si="4"/>
        <v>646800</v>
      </c>
      <c r="J24" s="38">
        <v>4</v>
      </c>
      <c r="K24" s="41">
        <v>98000</v>
      </c>
      <c r="L24" s="61">
        <f t="shared" si="11"/>
        <v>392000</v>
      </c>
      <c r="M24" s="36">
        <f t="shared" si="5"/>
        <v>117600</v>
      </c>
      <c r="N24" s="36">
        <f t="shared" si="6"/>
        <v>58800</v>
      </c>
      <c r="O24" s="37">
        <f t="shared" si="7"/>
        <v>215600.00000000003</v>
      </c>
      <c r="P24" s="153">
        <f t="shared" si="0"/>
        <v>470400</v>
      </c>
      <c r="Q24" s="175">
        <f t="shared" si="8"/>
        <v>235200</v>
      </c>
      <c r="R24" s="154">
        <f t="shared" si="1"/>
        <v>862400</v>
      </c>
      <c r="S24" s="155">
        <f t="shared" si="9"/>
        <v>1568000</v>
      </c>
      <c r="V24" s="86"/>
    </row>
    <row r="25" spans="1:22" s="85" customFormat="1" ht="12" customHeight="1">
      <c r="A25" s="121">
        <f>'Златибор 2018'!A25</f>
        <v>20</v>
      </c>
      <c r="B25" s="93" t="str">
        <f>'Златибор 2018'!B25</f>
        <v>Бруто зараде осталог особља </v>
      </c>
      <c r="C25" s="94" t="str">
        <f>'Златибор 2018'!C25</f>
        <v>број</v>
      </c>
      <c r="D25" s="38">
        <v>12</v>
      </c>
      <c r="E25" s="70">
        <v>350000</v>
      </c>
      <c r="F25" s="41">
        <f t="shared" si="10"/>
        <v>4200000</v>
      </c>
      <c r="G25" s="36"/>
      <c r="H25" s="60"/>
      <c r="I25" s="37">
        <f>F25*1</f>
        <v>4200000</v>
      </c>
      <c r="J25" s="38"/>
      <c r="K25" s="41"/>
      <c r="L25" s="41"/>
      <c r="M25" s="36"/>
      <c r="N25" s="36"/>
      <c r="O25" s="37"/>
      <c r="P25" s="153">
        <f t="shared" si="0"/>
        <v>0</v>
      </c>
      <c r="Q25" s="175">
        <f t="shared" si="8"/>
        <v>0</v>
      </c>
      <c r="R25" s="154">
        <f t="shared" si="1"/>
        <v>4200000</v>
      </c>
      <c r="S25" s="155">
        <f t="shared" si="9"/>
        <v>4200000</v>
      </c>
      <c r="V25" s="86"/>
    </row>
    <row r="26" spans="1:22" s="85" customFormat="1" ht="12.75" customHeight="1">
      <c r="A26" s="121">
        <f>'Златибор 2018'!A26</f>
        <v>21</v>
      </c>
      <c r="B26" s="93" t="str">
        <f>'Златибор 2018'!B26</f>
        <v>Постављање столова са надстрешницама-"печурке"</v>
      </c>
      <c r="C26" s="94" t="str">
        <f>'Златибор 2018'!C26</f>
        <v>ком.</v>
      </c>
      <c r="D26" s="38">
        <v>1</v>
      </c>
      <c r="E26" s="70">
        <v>112200</v>
      </c>
      <c r="F26" s="61">
        <f t="shared" si="10"/>
        <v>112200</v>
      </c>
      <c r="G26" s="36">
        <f t="shared" si="2"/>
        <v>33660</v>
      </c>
      <c r="H26" s="60">
        <f t="shared" si="3"/>
        <v>16830</v>
      </c>
      <c r="I26" s="37">
        <f t="shared" si="4"/>
        <v>61710.00000000001</v>
      </c>
      <c r="J26" s="38"/>
      <c r="K26" s="41">
        <v>112200</v>
      </c>
      <c r="L26" s="61">
        <f t="shared" si="11"/>
        <v>0</v>
      </c>
      <c r="M26" s="36">
        <f t="shared" si="5"/>
        <v>0</v>
      </c>
      <c r="N26" s="36">
        <f t="shared" si="6"/>
        <v>0</v>
      </c>
      <c r="O26" s="37">
        <f t="shared" si="7"/>
        <v>0</v>
      </c>
      <c r="P26" s="153">
        <f t="shared" si="0"/>
        <v>33660</v>
      </c>
      <c r="Q26" s="175">
        <f t="shared" si="8"/>
        <v>16830</v>
      </c>
      <c r="R26" s="154">
        <f t="shared" si="1"/>
        <v>61710.00000000001</v>
      </c>
      <c r="S26" s="155">
        <f t="shared" si="9"/>
        <v>112200</v>
      </c>
      <c r="V26" s="86"/>
    </row>
    <row r="27" spans="1:22" s="85" customFormat="1" ht="12">
      <c r="A27" s="121">
        <f>'Златибор 2018'!A27</f>
        <v>22</v>
      </c>
      <c r="B27" s="93" t="str">
        <f>'Златибор 2018'!B27</f>
        <v>Гарнитура стола са клупама</v>
      </c>
      <c r="C27" s="94" t="str">
        <f>'Златибор 2018'!C27</f>
        <v>ком.</v>
      </c>
      <c r="D27" s="38">
        <v>3</v>
      </c>
      <c r="E27" s="70">
        <v>17000</v>
      </c>
      <c r="F27" s="61">
        <f t="shared" si="10"/>
        <v>51000</v>
      </c>
      <c r="G27" s="36">
        <f t="shared" si="2"/>
        <v>15300</v>
      </c>
      <c r="H27" s="60">
        <f t="shared" si="3"/>
        <v>7650</v>
      </c>
      <c r="I27" s="37">
        <f t="shared" si="4"/>
        <v>28050.000000000004</v>
      </c>
      <c r="J27" s="38">
        <v>1</v>
      </c>
      <c r="K27" s="41">
        <v>19602</v>
      </c>
      <c r="L27" s="61">
        <f t="shared" si="11"/>
        <v>19602</v>
      </c>
      <c r="M27" s="36">
        <f t="shared" si="5"/>
        <v>5880.599999999999</v>
      </c>
      <c r="N27" s="36">
        <f t="shared" si="6"/>
        <v>2940.2999999999997</v>
      </c>
      <c r="O27" s="37">
        <f t="shared" si="7"/>
        <v>10781.1</v>
      </c>
      <c r="P27" s="153">
        <f t="shared" si="0"/>
        <v>21180.6</v>
      </c>
      <c r="Q27" s="175">
        <f t="shared" si="8"/>
        <v>10590.3</v>
      </c>
      <c r="R27" s="154">
        <f t="shared" si="1"/>
        <v>38831.100000000006</v>
      </c>
      <c r="S27" s="155">
        <f t="shared" si="9"/>
        <v>70602</v>
      </c>
      <c r="T27" s="86"/>
      <c r="V27" s="86"/>
    </row>
    <row r="28" spans="1:22" s="85" customFormat="1" ht="12.75" customHeight="1">
      <c r="A28" s="121">
        <f>'Златибор 2018'!A28</f>
        <v>23</v>
      </c>
      <c r="B28" s="93" t="str">
        <f>'Златибор 2018'!B28</f>
        <v>Израда и постављање корпи за отпатке</v>
      </c>
      <c r="C28" s="94" t="str">
        <f>'Златибор 2018'!C28</f>
        <v>ком.</v>
      </c>
      <c r="D28" s="38">
        <v>3</v>
      </c>
      <c r="E28" s="70">
        <v>9000</v>
      </c>
      <c r="F28" s="61">
        <f t="shared" si="10"/>
        <v>27000</v>
      </c>
      <c r="G28" s="36">
        <f t="shared" si="2"/>
        <v>8100</v>
      </c>
      <c r="H28" s="60">
        <f t="shared" si="3"/>
        <v>4050</v>
      </c>
      <c r="I28" s="37">
        <f t="shared" si="4"/>
        <v>14850.000000000002</v>
      </c>
      <c r="J28" s="38">
        <v>3</v>
      </c>
      <c r="K28" s="41">
        <v>9000</v>
      </c>
      <c r="L28" s="61">
        <f t="shared" si="11"/>
        <v>27000</v>
      </c>
      <c r="M28" s="36">
        <f t="shared" si="5"/>
        <v>8100</v>
      </c>
      <c r="N28" s="36">
        <f t="shared" si="6"/>
        <v>4050</v>
      </c>
      <c r="O28" s="37">
        <f t="shared" si="7"/>
        <v>14850.000000000002</v>
      </c>
      <c r="P28" s="153">
        <f t="shared" si="0"/>
        <v>16200</v>
      </c>
      <c r="Q28" s="175">
        <f t="shared" si="8"/>
        <v>8100</v>
      </c>
      <c r="R28" s="154">
        <f t="shared" si="1"/>
        <v>29700.000000000004</v>
      </c>
      <c r="S28" s="155">
        <f t="shared" si="9"/>
        <v>54000</v>
      </c>
      <c r="V28" s="86"/>
    </row>
    <row r="29" spans="1:22" s="85" customFormat="1" ht="12">
      <c r="A29" s="121">
        <f>'Златибор 2018'!A29</f>
        <v>24</v>
      </c>
      <c r="B29" s="93" t="str">
        <f>'Златибор 2018'!B29</f>
        <v>Израда и постављање ложишта за пикник </v>
      </c>
      <c r="C29" s="94" t="str">
        <f>'Златибор 2018'!C29</f>
        <v>ком.</v>
      </c>
      <c r="D29" s="38">
        <v>3</v>
      </c>
      <c r="E29" s="70">
        <v>12000</v>
      </c>
      <c r="F29" s="61">
        <f t="shared" si="10"/>
        <v>36000</v>
      </c>
      <c r="G29" s="36">
        <f t="shared" si="2"/>
        <v>10800</v>
      </c>
      <c r="H29" s="60">
        <f t="shared" si="3"/>
        <v>5400</v>
      </c>
      <c r="I29" s="37">
        <f t="shared" si="4"/>
        <v>19800</v>
      </c>
      <c r="J29" s="38"/>
      <c r="K29" s="41">
        <v>11800</v>
      </c>
      <c r="L29" s="61">
        <f t="shared" si="11"/>
        <v>0</v>
      </c>
      <c r="M29" s="36">
        <f t="shared" si="5"/>
        <v>0</v>
      </c>
      <c r="N29" s="36">
        <f t="shared" si="6"/>
        <v>0</v>
      </c>
      <c r="O29" s="37">
        <f t="shared" si="7"/>
        <v>0</v>
      </c>
      <c r="P29" s="153">
        <f t="shared" si="0"/>
        <v>10800</v>
      </c>
      <c r="Q29" s="175">
        <f t="shared" si="8"/>
        <v>5400</v>
      </c>
      <c r="R29" s="154">
        <f t="shared" si="1"/>
        <v>19800</v>
      </c>
      <c r="S29" s="155">
        <f t="shared" si="9"/>
        <v>36000</v>
      </c>
      <c r="V29" s="86"/>
    </row>
    <row r="30" spans="1:22" s="85" customFormat="1" ht="12">
      <c r="A30" s="121">
        <f>'Златибор 2018'!A30</f>
        <v>25</v>
      </c>
      <c r="B30" s="93" t="str">
        <f>'Златибор 2018'!B30</f>
        <v>Уређење пешачких стаза</v>
      </c>
      <c r="C30" s="94" t="str">
        <f>'Златибор 2018'!C30</f>
        <v>км</v>
      </c>
      <c r="D30" s="38"/>
      <c r="E30" s="70">
        <v>44000</v>
      </c>
      <c r="F30" s="61">
        <f t="shared" si="10"/>
        <v>0</v>
      </c>
      <c r="G30" s="36">
        <f t="shared" si="2"/>
        <v>0</v>
      </c>
      <c r="H30" s="60">
        <f t="shared" si="3"/>
        <v>0</v>
      </c>
      <c r="I30" s="37">
        <f t="shared" si="4"/>
        <v>0</v>
      </c>
      <c r="J30" s="38">
        <v>3</v>
      </c>
      <c r="K30" s="41">
        <v>96800</v>
      </c>
      <c r="L30" s="61">
        <f t="shared" si="11"/>
        <v>290400</v>
      </c>
      <c r="M30" s="36">
        <f t="shared" si="5"/>
        <v>87120</v>
      </c>
      <c r="N30" s="36">
        <f t="shared" si="6"/>
        <v>43560</v>
      </c>
      <c r="O30" s="37">
        <f t="shared" si="7"/>
        <v>159720</v>
      </c>
      <c r="P30" s="153">
        <f t="shared" si="0"/>
        <v>87120</v>
      </c>
      <c r="Q30" s="175">
        <f t="shared" si="8"/>
        <v>43560</v>
      </c>
      <c r="R30" s="154">
        <f t="shared" si="1"/>
        <v>159720</v>
      </c>
      <c r="S30" s="155">
        <f t="shared" si="9"/>
        <v>290400</v>
      </c>
      <c r="V30" s="86"/>
    </row>
    <row r="31" spans="1:22" s="85" customFormat="1" ht="12">
      <c r="A31" s="121">
        <f>'Златибор 2018'!A31</f>
        <v>26</v>
      </c>
      <c r="B31" s="93" t="str">
        <f>'Златибор 2018'!B31</f>
        <v>Уређење бициклистичких стаза</v>
      </c>
      <c r="C31" s="94" t="str">
        <f>'Златибор 2018'!C31</f>
        <v>км</v>
      </c>
      <c r="D31" s="38"/>
      <c r="E31" s="70">
        <v>44000</v>
      </c>
      <c r="F31" s="61">
        <f t="shared" si="10"/>
        <v>0</v>
      </c>
      <c r="G31" s="36">
        <f t="shared" si="2"/>
        <v>0</v>
      </c>
      <c r="H31" s="60">
        <f t="shared" si="3"/>
        <v>0</v>
      </c>
      <c r="I31" s="37">
        <f t="shared" si="4"/>
        <v>0</v>
      </c>
      <c r="J31" s="38">
        <v>2</v>
      </c>
      <c r="K31" s="41">
        <v>96800</v>
      </c>
      <c r="L31" s="61">
        <f t="shared" si="11"/>
        <v>193600</v>
      </c>
      <c r="M31" s="36">
        <f t="shared" si="5"/>
        <v>58080</v>
      </c>
      <c r="N31" s="36">
        <f t="shared" si="6"/>
        <v>29040</v>
      </c>
      <c r="O31" s="37">
        <f t="shared" si="7"/>
        <v>106480.00000000001</v>
      </c>
      <c r="P31" s="153">
        <f t="shared" si="0"/>
        <v>58080</v>
      </c>
      <c r="Q31" s="175">
        <f t="shared" si="8"/>
        <v>29040</v>
      </c>
      <c r="R31" s="154">
        <f t="shared" si="1"/>
        <v>106480.00000000001</v>
      </c>
      <c r="S31" s="155">
        <f t="shared" si="9"/>
        <v>193600</v>
      </c>
      <c r="V31" s="86"/>
    </row>
    <row r="32" spans="1:22" s="85" customFormat="1" ht="12">
      <c r="A32" s="121">
        <f>'Златибор 2018'!A32</f>
        <v>27</v>
      </c>
      <c r="B32" s="93" t="str">
        <f>'Златибор 2018'!B32</f>
        <v>Уређење и одржавање путева на подручју ПП</v>
      </c>
      <c r="C32" s="94" t="str">
        <f>'Златибор 2018'!C32</f>
        <v>км</v>
      </c>
      <c r="D32" s="38">
        <v>3</v>
      </c>
      <c r="E32" s="70">
        <v>1000000</v>
      </c>
      <c r="F32" s="61">
        <f t="shared" si="10"/>
        <v>3000000</v>
      </c>
      <c r="G32" s="36">
        <f t="shared" si="2"/>
        <v>900000</v>
      </c>
      <c r="H32" s="60">
        <f t="shared" si="3"/>
        <v>450000</v>
      </c>
      <c r="I32" s="37">
        <f t="shared" si="4"/>
        <v>1650000.0000000002</v>
      </c>
      <c r="J32" s="38">
        <v>2</v>
      </c>
      <c r="K32" s="41">
        <v>145200</v>
      </c>
      <c r="L32" s="61">
        <f t="shared" si="11"/>
        <v>290400</v>
      </c>
      <c r="M32" s="36">
        <f t="shared" si="5"/>
        <v>87120</v>
      </c>
      <c r="N32" s="36">
        <f t="shared" si="6"/>
        <v>43560</v>
      </c>
      <c r="O32" s="37">
        <f t="shared" si="7"/>
        <v>159720</v>
      </c>
      <c r="P32" s="153">
        <f t="shared" si="0"/>
        <v>987120</v>
      </c>
      <c r="Q32" s="175">
        <f t="shared" si="8"/>
        <v>493560</v>
      </c>
      <c r="R32" s="154">
        <f t="shared" si="1"/>
        <v>1809720.0000000002</v>
      </c>
      <c r="S32" s="155">
        <f t="shared" si="9"/>
        <v>3290400</v>
      </c>
      <c r="V32" s="86"/>
    </row>
    <row r="33" spans="1:22" s="85" customFormat="1" ht="12">
      <c r="A33" s="121">
        <f>'Златибор 2018'!A33</f>
        <v>28</v>
      </c>
      <c r="B33" s="93" t="str">
        <f>'Златибор 2018'!B33</f>
        <v>Одржавање чистоће  </v>
      </c>
      <c r="C33" s="94" t="str">
        <f>'Златибор 2018'!C33</f>
        <v>дан</v>
      </c>
      <c r="D33" s="38">
        <v>55</v>
      </c>
      <c r="E33" s="70">
        <v>2200</v>
      </c>
      <c r="F33" s="61">
        <f t="shared" si="10"/>
        <v>121000</v>
      </c>
      <c r="G33" s="36">
        <f t="shared" si="2"/>
        <v>36300</v>
      </c>
      <c r="H33" s="60">
        <f t="shared" si="3"/>
        <v>18150</v>
      </c>
      <c r="I33" s="37">
        <f t="shared" si="4"/>
        <v>66550</v>
      </c>
      <c r="J33" s="38">
        <v>40</v>
      </c>
      <c r="K33" s="41">
        <v>1100</v>
      </c>
      <c r="L33" s="61">
        <f t="shared" si="11"/>
        <v>44000</v>
      </c>
      <c r="M33" s="36">
        <f t="shared" si="5"/>
        <v>13200</v>
      </c>
      <c r="N33" s="36">
        <f t="shared" si="6"/>
        <v>6600</v>
      </c>
      <c r="O33" s="37">
        <f t="shared" si="7"/>
        <v>24200.000000000004</v>
      </c>
      <c r="P33" s="153">
        <f t="shared" si="0"/>
        <v>49500</v>
      </c>
      <c r="Q33" s="175">
        <f t="shared" si="8"/>
        <v>24750</v>
      </c>
      <c r="R33" s="154">
        <f t="shared" si="1"/>
        <v>90750</v>
      </c>
      <c r="S33" s="155">
        <f t="shared" si="9"/>
        <v>165000</v>
      </c>
      <c r="V33" s="86"/>
    </row>
    <row r="34" spans="1:22" s="85" customFormat="1" ht="12">
      <c r="A34" s="121">
        <f>'Златибор 2018'!A34</f>
        <v>29</v>
      </c>
      <c r="B34" s="93" t="str">
        <f>'Златибор 2018'!B34</f>
        <v>Кошење траве</v>
      </c>
      <c r="C34" s="94" t="str">
        <f>'Златибор 2018'!C34</f>
        <v>ха</v>
      </c>
      <c r="D34" s="38"/>
      <c r="E34" s="70"/>
      <c r="F34" s="61">
        <f t="shared" si="10"/>
        <v>0</v>
      </c>
      <c r="G34" s="36">
        <f t="shared" si="2"/>
        <v>0</v>
      </c>
      <c r="H34" s="60">
        <f t="shared" si="3"/>
        <v>0</v>
      </c>
      <c r="I34" s="37">
        <f t="shared" si="4"/>
        <v>0</v>
      </c>
      <c r="J34" s="38">
        <v>10</v>
      </c>
      <c r="K34" s="41">
        <v>9075</v>
      </c>
      <c r="L34" s="61">
        <f t="shared" si="11"/>
        <v>90750</v>
      </c>
      <c r="M34" s="36">
        <f t="shared" si="5"/>
        <v>27225</v>
      </c>
      <c r="N34" s="36">
        <f t="shared" si="6"/>
        <v>13612.5</v>
      </c>
      <c r="O34" s="37">
        <f t="shared" si="7"/>
        <v>49912.50000000001</v>
      </c>
      <c r="P34" s="153">
        <f t="shared" si="0"/>
        <v>27225</v>
      </c>
      <c r="Q34" s="175">
        <f t="shared" si="8"/>
        <v>13612.5</v>
      </c>
      <c r="R34" s="154">
        <f t="shared" si="1"/>
        <v>49912.50000000001</v>
      </c>
      <c r="S34" s="155">
        <f t="shared" si="9"/>
        <v>90750</v>
      </c>
      <c r="V34" s="86"/>
    </row>
    <row r="35" spans="1:22" s="85" customFormat="1" ht="12" customHeight="1" hidden="1">
      <c r="A35" s="121">
        <f>'Златибор 2018'!A35</f>
        <v>30</v>
      </c>
      <c r="B35" s="93" t="str">
        <f>'Златибор 2018'!B35</f>
        <v>Гајење и заштита шума</v>
      </c>
      <c r="C35" s="94" t="str">
        <f>'Златибор 2018'!C35</f>
        <v>ха</v>
      </c>
      <c r="D35" s="38"/>
      <c r="E35" s="70">
        <v>2400</v>
      </c>
      <c r="F35" s="61">
        <f t="shared" si="10"/>
        <v>0</v>
      </c>
      <c r="G35" s="36">
        <f t="shared" si="2"/>
        <v>0</v>
      </c>
      <c r="H35" s="60">
        <f t="shared" si="3"/>
        <v>0</v>
      </c>
      <c r="I35" s="37">
        <f t="shared" si="4"/>
        <v>0</v>
      </c>
      <c r="J35" s="38"/>
      <c r="K35" s="41"/>
      <c r="L35" s="61">
        <f t="shared" si="11"/>
        <v>0</v>
      </c>
      <c r="M35" s="36">
        <f t="shared" si="5"/>
        <v>0</v>
      </c>
      <c r="N35" s="36">
        <f t="shared" si="6"/>
        <v>0</v>
      </c>
      <c r="O35" s="37">
        <f t="shared" si="7"/>
        <v>0</v>
      </c>
      <c r="P35" s="153">
        <f t="shared" si="0"/>
        <v>0</v>
      </c>
      <c r="Q35" s="175">
        <f t="shared" si="8"/>
        <v>0</v>
      </c>
      <c r="R35" s="154">
        <f t="shared" si="1"/>
        <v>0</v>
      </c>
      <c r="S35" s="155">
        <f t="shared" si="9"/>
        <v>0</v>
      </c>
      <c r="V35" s="86"/>
    </row>
    <row r="36" spans="1:22" s="85" customFormat="1" ht="12" customHeight="1">
      <c r="A36" s="121">
        <f>'Златибор 2018'!A36</f>
        <v>31</v>
      </c>
      <c r="B36" s="93" t="str">
        <f>'Златибор 2018'!B36</f>
        <v>Оглашање, маркенинг, припрема за штампу и сл.</v>
      </c>
      <c r="C36" s="94" t="str">
        <f>'Златибор 2018'!C36</f>
        <v>ком.</v>
      </c>
      <c r="D36" s="38">
        <v>1</v>
      </c>
      <c r="E36" s="70">
        <v>100000</v>
      </c>
      <c r="F36" s="61">
        <f t="shared" si="10"/>
        <v>100000</v>
      </c>
      <c r="G36" s="36">
        <f t="shared" si="2"/>
        <v>30000</v>
      </c>
      <c r="H36" s="60">
        <f t="shared" si="3"/>
        <v>15000</v>
      </c>
      <c r="I36" s="37">
        <f t="shared" si="4"/>
        <v>55000.00000000001</v>
      </c>
      <c r="J36" s="38"/>
      <c r="K36" s="41"/>
      <c r="L36" s="61">
        <f t="shared" si="11"/>
        <v>0</v>
      </c>
      <c r="M36" s="36">
        <f t="shared" si="5"/>
        <v>0</v>
      </c>
      <c r="N36" s="36">
        <f t="shared" si="6"/>
        <v>0</v>
      </c>
      <c r="O36" s="37">
        <f t="shared" si="7"/>
        <v>0</v>
      </c>
      <c r="P36" s="153">
        <f t="shared" si="0"/>
        <v>30000</v>
      </c>
      <c r="Q36" s="175">
        <f t="shared" si="8"/>
        <v>15000</v>
      </c>
      <c r="R36" s="154">
        <f t="shared" si="1"/>
        <v>55000.00000000001</v>
      </c>
      <c r="S36" s="155">
        <f t="shared" si="9"/>
        <v>100000</v>
      </c>
      <c r="V36" s="86"/>
    </row>
    <row r="37" spans="1:22" s="95" customFormat="1" ht="12">
      <c r="A37" s="121">
        <f>'Златибор 2018'!A37</f>
        <v>32</v>
      </c>
      <c r="B37" s="93" t="str">
        <f>'Златибор 2018'!B37</f>
        <v>Израда и штампање флајера </v>
      </c>
      <c r="C37" s="94" t="str">
        <f>'Златибор 2018'!C37</f>
        <v>ком.</v>
      </c>
      <c r="D37" s="38">
        <v>600</v>
      </c>
      <c r="E37" s="70">
        <v>11.916659</v>
      </c>
      <c r="F37" s="61">
        <f t="shared" si="10"/>
        <v>7149.9954</v>
      </c>
      <c r="G37" s="36">
        <f t="shared" si="2"/>
        <v>2144.99862</v>
      </c>
      <c r="H37" s="60">
        <f t="shared" si="3"/>
        <v>1072.49931</v>
      </c>
      <c r="I37" s="37">
        <f t="shared" si="4"/>
        <v>3932.4974700000002</v>
      </c>
      <c r="J37" s="38">
        <v>300</v>
      </c>
      <c r="K37" s="41">
        <v>18.15</v>
      </c>
      <c r="L37" s="61">
        <f t="shared" si="11"/>
        <v>5445</v>
      </c>
      <c r="M37" s="36">
        <f t="shared" si="5"/>
        <v>1633.5</v>
      </c>
      <c r="N37" s="36">
        <f t="shared" si="6"/>
        <v>816.75</v>
      </c>
      <c r="O37" s="37">
        <f t="shared" si="7"/>
        <v>2994.7500000000005</v>
      </c>
      <c r="P37" s="153">
        <f t="shared" si="0"/>
        <v>3778.49862</v>
      </c>
      <c r="Q37" s="175">
        <f t="shared" si="8"/>
        <v>1889.24931</v>
      </c>
      <c r="R37" s="154">
        <f t="shared" si="1"/>
        <v>6927.24747</v>
      </c>
      <c r="S37" s="155">
        <f t="shared" si="9"/>
        <v>12594.9954</v>
      </c>
      <c r="V37" s="96"/>
    </row>
    <row r="38" spans="1:22" s="85" customFormat="1" ht="12">
      <c r="A38" s="121">
        <f>'Златибор 2018'!A38</f>
        <v>33</v>
      </c>
      <c r="B38" s="93" t="str">
        <f>'Златибор 2018'!B38</f>
        <v>Израда и штампање публикација</v>
      </c>
      <c r="C38" s="94" t="str">
        <f>'Златибор 2018'!C38</f>
        <v>ком.</v>
      </c>
      <c r="D38" s="38">
        <v>150</v>
      </c>
      <c r="E38" s="70">
        <v>240</v>
      </c>
      <c r="F38" s="61">
        <f t="shared" si="10"/>
        <v>36000</v>
      </c>
      <c r="G38" s="36">
        <f t="shared" si="2"/>
        <v>10800</v>
      </c>
      <c r="H38" s="60">
        <f t="shared" si="3"/>
        <v>5400</v>
      </c>
      <c r="I38" s="37">
        <f t="shared" si="4"/>
        <v>19800</v>
      </c>
      <c r="J38" s="38"/>
      <c r="K38" s="41"/>
      <c r="L38" s="61">
        <f t="shared" si="11"/>
        <v>0</v>
      </c>
      <c r="M38" s="36">
        <f t="shared" si="5"/>
        <v>0</v>
      </c>
      <c r="N38" s="36">
        <f t="shared" si="6"/>
        <v>0</v>
      </c>
      <c r="O38" s="37">
        <f t="shared" si="7"/>
        <v>0</v>
      </c>
      <c r="P38" s="153">
        <f t="shared" si="0"/>
        <v>10800</v>
      </c>
      <c r="Q38" s="175">
        <f t="shared" si="8"/>
        <v>5400</v>
      </c>
      <c r="R38" s="154">
        <f t="shared" si="1"/>
        <v>19800</v>
      </c>
      <c r="S38" s="155">
        <f t="shared" si="9"/>
        <v>36000</v>
      </c>
      <c r="V38" s="86"/>
    </row>
    <row r="39" spans="1:22" s="85" customFormat="1" ht="12" customHeight="1" hidden="1">
      <c r="A39" s="121">
        <f>'Златибор 2018'!A39</f>
        <v>34</v>
      </c>
      <c r="B39" s="93" t="str">
        <f>'Златибор 2018'!B39</f>
        <v>Визит карте</v>
      </c>
      <c r="C39" s="94" t="str">
        <f>'Златибор 2018'!C39</f>
        <v>ком.</v>
      </c>
      <c r="D39" s="38"/>
      <c r="E39" s="70">
        <v>2.2</v>
      </c>
      <c r="F39" s="61">
        <f t="shared" si="10"/>
        <v>0</v>
      </c>
      <c r="G39" s="36">
        <f t="shared" si="2"/>
        <v>0</v>
      </c>
      <c r="H39" s="60">
        <f t="shared" si="3"/>
        <v>0</v>
      </c>
      <c r="I39" s="37">
        <f t="shared" si="4"/>
        <v>0</v>
      </c>
      <c r="J39" s="38"/>
      <c r="K39" s="41"/>
      <c r="L39" s="61">
        <f t="shared" si="11"/>
        <v>0</v>
      </c>
      <c r="M39" s="36">
        <f t="shared" si="5"/>
        <v>0</v>
      </c>
      <c r="N39" s="36">
        <f t="shared" si="6"/>
        <v>0</v>
      </c>
      <c r="O39" s="37">
        <f t="shared" si="7"/>
        <v>0</v>
      </c>
      <c r="P39" s="153">
        <f t="shared" si="0"/>
        <v>0</v>
      </c>
      <c r="Q39" s="175">
        <f t="shared" si="8"/>
        <v>0</v>
      </c>
      <c r="R39" s="154">
        <f t="shared" si="1"/>
        <v>0</v>
      </c>
      <c r="S39" s="155">
        <f t="shared" si="9"/>
        <v>0</v>
      </c>
      <c r="V39" s="86"/>
    </row>
    <row r="40" spans="1:22" s="85" customFormat="1" ht="12" customHeight="1" hidden="1">
      <c r="A40" s="121">
        <f>'Златибор 2018'!A40</f>
        <v>35</v>
      </c>
      <c r="B40" s="93" t="str">
        <f>'Златибор 2018'!B40</f>
        <v>Израда WEB SITE</v>
      </c>
      <c r="C40" s="94" t="str">
        <f>'Златибор 2018'!C40</f>
        <v>ком.</v>
      </c>
      <c r="D40" s="38"/>
      <c r="E40" s="70">
        <v>100000</v>
      </c>
      <c r="F40" s="61">
        <f t="shared" si="10"/>
        <v>0</v>
      </c>
      <c r="G40" s="36">
        <f t="shared" si="2"/>
        <v>0</v>
      </c>
      <c r="H40" s="60">
        <f t="shared" si="3"/>
        <v>0</v>
      </c>
      <c r="I40" s="37">
        <f t="shared" si="4"/>
        <v>0</v>
      </c>
      <c r="J40" s="38"/>
      <c r="K40" s="41"/>
      <c r="L40" s="61">
        <f t="shared" si="11"/>
        <v>0</v>
      </c>
      <c r="M40" s="36">
        <f t="shared" si="5"/>
        <v>0</v>
      </c>
      <c r="N40" s="36">
        <f t="shared" si="6"/>
        <v>0</v>
      </c>
      <c r="O40" s="37">
        <f t="shared" si="7"/>
        <v>0</v>
      </c>
      <c r="P40" s="153">
        <f t="shared" si="0"/>
        <v>0</v>
      </c>
      <c r="Q40" s="175">
        <f t="shared" si="8"/>
        <v>0</v>
      </c>
      <c r="R40" s="154">
        <f t="shared" si="1"/>
        <v>0</v>
      </c>
      <c r="S40" s="155">
        <f t="shared" si="9"/>
        <v>0</v>
      </c>
      <c r="V40" s="86"/>
    </row>
    <row r="41" spans="1:22" s="85" customFormat="1" ht="14.25" customHeight="1">
      <c r="A41" s="121">
        <f>'Златибор 2018'!A41</f>
        <v>36</v>
      </c>
      <c r="B41" s="93" t="str">
        <f>'Златибор 2018'!B41</f>
        <v>Материјали трошкови - гориво, мазиво, одржавање возила (чуварска и стучна служ.)</v>
      </c>
      <c r="C41" s="94" t="str">
        <f>'Златибор 2018'!C41</f>
        <v>ком.</v>
      </c>
      <c r="D41" s="38">
        <v>1</v>
      </c>
      <c r="E41" s="70">
        <v>1720000</v>
      </c>
      <c r="F41" s="61">
        <f t="shared" si="10"/>
        <v>1720000</v>
      </c>
      <c r="G41" s="36">
        <f t="shared" si="2"/>
        <v>516000</v>
      </c>
      <c r="H41" s="60">
        <f t="shared" si="3"/>
        <v>258000</v>
      </c>
      <c r="I41" s="37">
        <f t="shared" si="4"/>
        <v>946000.0000000001</v>
      </c>
      <c r="J41" s="38">
        <v>1</v>
      </c>
      <c r="K41" s="41">
        <v>150000</v>
      </c>
      <c r="L41" s="61">
        <f t="shared" si="11"/>
        <v>150000</v>
      </c>
      <c r="M41" s="36">
        <f t="shared" si="5"/>
        <v>45000</v>
      </c>
      <c r="N41" s="36">
        <f t="shared" si="6"/>
        <v>22500</v>
      </c>
      <c r="O41" s="37">
        <f t="shared" si="7"/>
        <v>82500</v>
      </c>
      <c r="P41" s="153">
        <f t="shared" si="0"/>
        <v>561000</v>
      </c>
      <c r="Q41" s="175">
        <f t="shared" si="8"/>
        <v>280500</v>
      </c>
      <c r="R41" s="154">
        <f t="shared" si="1"/>
        <v>1028500.0000000001</v>
      </c>
      <c r="S41" s="155">
        <f t="shared" si="9"/>
        <v>1870000</v>
      </c>
      <c r="V41" s="86"/>
    </row>
    <row r="42" spans="1:22" s="85" customFormat="1" ht="12" customHeight="1" hidden="1">
      <c r="A42" s="121">
        <f>'Златибор 2018'!A42</f>
        <v>37</v>
      </c>
      <c r="B42" s="93" t="str">
        <f>'Златибор 2018'!B42</f>
        <v>Униформе чувара и руководиоца чуварске службе ЗП  </v>
      </c>
      <c r="C42" s="94" t="str">
        <f>'Златибор 2018'!C42</f>
        <v>ком.</v>
      </c>
      <c r="D42" s="38"/>
      <c r="E42" s="70">
        <v>60802.5</v>
      </c>
      <c r="F42" s="61">
        <f t="shared" si="10"/>
        <v>0</v>
      </c>
      <c r="G42" s="36">
        <f t="shared" si="2"/>
        <v>0</v>
      </c>
      <c r="H42" s="60">
        <f t="shared" si="3"/>
        <v>0</v>
      </c>
      <c r="I42" s="37">
        <f t="shared" si="4"/>
        <v>0</v>
      </c>
      <c r="J42" s="38"/>
      <c r="K42" s="41">
        <v>72600</v>
      </c>
      <c r="L42" s="61">
        <f t="shared" si="11"/>
        <v>0</v>
      </c>
      <c r="M42" s="36">
        <f t="shared" si="5"/>
        <v>0</v>
      </c>
      <c r="N42" s="36">
        <f t="shared" si="6"/>
        <v>0</v>
      </c>
      <c r="O42" s="37">
        <f t="shared" si="7"/>
        <v>0</v>
      </c>
      <c r="P42" s="153">
        <f t="shared" si="0"/>
        <v>0</v>
      </c>
      <c r="Q42" s="175">
        <f t="shared" si="8"/>
        <v>0</v>
      </c>
      <c r="R42" s="154">
        <f t="shared" si="1"/>
        <v>0</v>
      </c>
      <c r="S42" s="155">
        <f t="shared" si="9"/>
        <v>0</v>
      </c>
      <c r="V42" s="86"/>
    </row>
    <row r="43" spans="1:22" s="85" customFormat="1" ht="12" customHeight="1" hidden="1">
      <c r="A43" s="121">
        <f>'Златибор 2018'!A43</f>
        <v>38</v>
      </c>
      <c r="B43" s="93" t="str">
        <f>'Златибор 2018'!B43</f>
        <v>Легитимације чувара ЗП</v>
      </c>
      <c r="C43" s="94" t="str">
        <f>'Златибор 2018'!C43</f>
        <v>ком.</v>
      </c>
      <c r="D43" s="38"/>
      <c r="E43" s="70">
        <v>600.9</v>
      </c>
      <c r="F43" s="61">
        <f t="shared" si="10"/>
        <v>0</v>
      </c>
      <c r="G43" s="36">
        <f t="shared" si="2"/>
        <v>0</v>
      </c>
      <c r="H43" s="60">
        <f t="shared" si="3"/>
        <v>0</v>
      </c>
      <c r="I43" s="37">
        <f t="shared" si="4"/>
        <v>0</v>
      </c>
      <c r="J43" s="38"/>
      <c r="K43" s="41">
        <v>605</v>
      </c>
      <c r="L43" s="61">
        <f t="shared" si="11"/>
        <v>0</v>
      </c>
      <c r="M43" s="36">
        <f t="shared" si="5"/>
        <v>0</v>
      </c>
      <c r="N43" s="36">
        <f t="shared" si="6"/>
        <v>0</v>
      </c>
      <c r="O43" s="37">
        <f t="shared" si="7"/>
        <v>0</v>
      </c>
      <c r="P43" s="153">
        <f t="shared" si="0"/>
        <v>0</v>
      </c>
      <c r="Q43" s="175">
        <f t="shared" si="8"/>
        <v>0</v>
      </c>
      <c r="R43" s="154">
        <f t="shared" si="1"/>
        <v>0</v>
      </c>
      <c r="S43" s="155">
        <f t="shared" si="9"/>
        <v>0</v>
      </c>
      <c r="V43" s="86"/>
    </row>
    <row r="44" spans="1:22" s="85" customFormat="1" ht="12" customHeight="1" hidden="1">
      <c r="A44" s="121">
        <f>'Златибор 2018'!A44</f>
        <v>39</v>
      </c>
      <c r="B44" s="93" t="str">
        <f>'Златибор 2018'!B44</f>
        <v>Набавка теренског и путничког возила</v>
      </c>
      <c r="C44" s="94" t="str">
        <f>'Златибор 2018'!C44</f>
        <v>ком.</v>
      </c>
      <c r="D44" s="38"/>
      <c r="E44" s="44">
        <v>2100000</v>
      </c>
      <c r="F44" s="61">
        <f t="shared" si="10"/>
        <v>0</v>
      </c>
      <c r="G44" s="36">
        <f t="shared" si="2"/>
        <v>0</v>
      </c>
      <c r="H44" s="60">
        <f t="shared" si="3"/>
        <v>0</v>
      </c>
      <c r="I44" s="37">
        <f t="shared" si="4"/>
        <v>0</v>
      </c>
      <c r="J44" s="38"/>
      <c r="K44" s="41">
        <v>1210000</v>
      </c>
      <c r="L44" s="61">
        <f t="shared" si="11"/>
        <v>0</v>
      </c>
      <c r="M44" s="36">
        <f t="shared" si="5"/>
        <v>0</v>
      </c>
      <c r="N44" s="36">
        <f t="shared" si="6"/>
        <v>0</v>
      </c>
      <c r="O44" s="37">
        <f t="shared" si="7"/>
        <v>0</v>
      </c>
      <c r="P44" s="153">
        <f t="shared" si="0"/>
        <v>0</v>
      </c>
      <c r="Q44" s="175">
        <f t="shared" si="8"/>
        <v>0</v>
      </c>
      <c r="R44" s="154">
        <f t="shared" si="1"/>
        <v>0</v>
      </c>
      <c r="S44" s="155">
        <f t="shared" si="9"/>
        <v>0</v>
      </c>
      <c r="V44" s="86"/>
    </row>
    <row r="45" spans="1:22" s="85" customFormat="1" ht="12">
      <c r="A45" s="121">
        <f>'Златибор 2018'!A45</f>
        <v>40</v>
      </c>
      <c r="B45" s="93" t="str">
        <f>'Златибор 2018'!B45</f>
        <v>Противпожарна заштита</v>
      </c>
      <c r="C45" s="94" t="str">
        <f>'Златибор 2018'!C45</f>
        <v>ком.</v>
      </c>
      <c r="D45" s="46">
        <v>1</v>
      </c>
      <c r="E45" s="70">
        <v>60000</v>
      </c>
      <c r="F45" s="61">
        <f t="shared" si="10"/>
        <v>60000</v>
      </c>
      <c r="G45" s="36">
        <f t="shared" si="2"/>
        <v>18000</v>
      </c>
      <c r="H45" s="60">
        <f t="shared" si="3"/>
        <v>9000</v>
      </c>
      <c r="I45" s="37">
        <f t="shared" si="4"/>
        <v>33000</v>
      </c>
      <c r="J45" s="38"/>
      <c r="K45" s="41">
        <v>60000</v>
      </c>
      <c r="L45" s="61">
        <f t="shared" si="11"/>
        <v>0</v>
      </c>
      <c r="M45" s="36">
        <f t="shared" si="5"/>
        <v>0</v>
      </c>
      <c r="N45" s="36">
        <f t="shared" si="6"/>
        <v>0</v>
      </c>
      <c r="O45" s="37">
        <f t="shared" si="7"/>
        <v>0</v>
      </c>
      <c r="P45" s="153">
        <f t="shared" si="0"/>
        <v>18000</v>
      </c>
      <c r="Q45" s="175">
        <f t="shared" si="8"/>
        <v>9000</v>
      </c>
      <c r="R45" s="154">
        <f t="shared" si="1"/>
        <v>33000</v>
      </c>
      <c r="S45" s="155">
        <f t="shared" si="9"/>
        <v>60000</v>
      </c>
      <c r="V45" s="86"/>
    </row>
    <row r="46" spans="1:22" s="85" customFormat="1" ht="12">
      <c r="A46" s="121">
        <f>'Златибор 2018'!A46</f>
        <v>41</v>
      </c>
      <c r="B46" s="93" t="str">
        <f>'Златибор 2018'!B46</f>
        <v>Ознаке за забрану ложења ватре</v>
      </c>
      <c r="C46" s="94" t="str">
        <f>'Златибор 2018'!C46</f>
        <v>ком.</v>
      </c>
      <c r="D46" s="46">
        <v>4</v>
      </c>
      <c r="E46" s="70">
        <v>5000</v>
      </c>
      <c r="F46" s="61">
        <f t="shared" si="10"/>
        <v>20000</v>
      </c>
      <c r="G46" s="36">
        <f t="shared" si="2"/>
        <v>6000</v>
      </c>
      <c r="H46" s="60">
        <f t="shared" si="3"/>
        <v>3000</v>
      </c>
      <c r="I46" s="37">
        <f t="shared" si="4"/>
        <v>11000</v>
      </c>
      <c r="J46" s="38"/>
      <c r="K46" s="41">
        <v>12114.4</v>
      </c>
      <c r="L46" s="61">
        <f t="shared" si="11"/>
        <v>0</v>
      </c>
      <c r="M46" s="36">
        <f t="shared" si="5"/>
        <v>0</v>
      </c>
      <c r="N46" s="36">
        <f t="shared" si="6"/>
        <v>0</v>
      </c>
      <c r="O46" s="37">
        <f t="shared" si="7"/>
        <v>0</v>
      </c>
      <c r="P46" s="153">
        <f t="shared" si="0"/>
        <v>6000</v>
      </c>
      <c r="Q46" s="175">
        <f t="shared" si="8"/>
        <v>3000</v>
      </c>
      <c r="R46" s="154">
        <f t="shared" si="1"/>
        <v>11000</v>
      </c>
      <c r="S46" s="155">
        <f t="shared" si="9"/>
        <v>20000</v>
      </c>
      <c r="V46" s="86"/>
    </row>
    <row r="47" spans="1:22" s="85" customFormat="1" ht="12.75" customHeight="1">
      <c r="A47" s="121">
        <f>'Златибор 2018'!A47</f>
        <v>42</v>
      </c>
      <c r="B47" s="93" t="str">
        <f>'Златибор 2018'!B47</f>
        <v>Заснивање и одржавање дигиталне базе података</v>
      </c>
      <c r="C47" s="94" t="str">
        <f>'Златибор 2018'!C47</f>
        <v>ком.</v>
      </c>
      <c r="D47" s="46">
        <v>1</v>
      </c>
      <c r="E47" s="70">
        <v>200000</v>
      </c>
      <c r="F47" s="61">
        <f t="shared" si="10"/>
        <v>200000</v>
      </c>
      <c r="G47" s="36">
        <f t="shared" si="2"/>
        <v>60000</v>
      </c>
      <c r="H47" s="60">
        <f t="shared" si="3"/>
        <v>30000</v>
      </c>
      <c r="I47" s="37">
        <f t="shared" si="4"/>
        <v>110000.00000000001</v>
      </c>
      <c r="J47" s="38"/>
      <c r="K47" s="41">
        <v>150000</v>
      </c>
      <c r="L47" s="61">
        <f t="shared" si="11"/>
        <v>0</v>
      </c>
      <c r="M47" s="36">
        <f t="shared" si="5"/>
        <v>0</v>
      </c>
      <c r="N47" s="36">
        <f t="shared" si="6"/>
        <v>0</v>
      </c>
      <c r="O47" s="37">
        <f t="shared" si="7"/>
        <v>0</v>
      </c>
      <c r="P47" s="153">
        <f t="shared" si="0"/>
        <v>60000</v>
      </c>
      <c r="Q47" s="175">
        <f t="shared" si="8"/>
        <v>30000</v>
      </c>
      <c r="R47" s="154">
        <f t="shared" si="1"/>
        <v>110000.00000000001</v>
      </c>
      <c r="S47" s="155">
        <f t="shared" si="9"/>
        <v>200000</v>
      </c>
      <c r="V47" s="86"/>
    </row>
    <row r="48" spans="1:22" s="85" customFormat="1" ht="12.75" customHeight="1" hidden="1">
      <c r="A48" s="121">
        <f>'Златибор 2018'!A48</f>
        <v>43</v>
      </c>
      <c r="B48" s="93" t="str">
        <f>'Златибор 2018'!B48</f>
        <v>Набавка рачунара</v>
      </c>
      <c r="C48" s="94" t="str">
        <f>'Златибор 2018'!C48</f>
        <v>ком.</v>
      </c>
      <c r="D48" s="46"/>
      <c r="E48" s="70">
        <v>50000</v>
      </c>
      <c r="F48" s="61">
        <f t="shared" si="10"/>
        <v>0</v>
      </c>
      <c r="G48" s="36">
        <f t="shared" si="2"/>
        <v>0</v>
      </c>
      <c r="H48" s="60">
        <f t="shared" si="3"/>
        <v>0</v>
      </c>
      <c r="I48" s="37">
        <f t="shared" si="4"/>
        <v>0</v>
      </c>
      <c r="J48" s="38"/>
      <c r="K48" s="41"/>
      <c r="L48" s="61">
        <f t="shared" si="11"/>
        <v>0</v>
      </c>
      <c r="M48" s="36">
        <f t="shared" si="5"/>
        <v>0</v>
      </c>
      <c r="N48" s="36">
        <f t="shared" si="6"/>
        <v>0</v>
      </c>
      <c r="O48" s="37">
        <f t="shared" si="7"/>
        <v>0</v>
      </c>
      <c r="P48" s="153">
        <f t="shared" si="0"/>
        <v>0</v>
      </c>
      <c r="Q48" s="175">
        <f t="shared" si="8"/>
        <v>0</v>
      </c>
      <c r="R48" s="154">
        <f t="shared" si="1"/>
        <v>0</v>
      </c>
      <c r="S48" s="155">
        <f t="shared" si="9"/>
        <v>0</v>
      </c>
      <c r="V48" s="86"/>
    </row>
    <row r="49" spans="1:22" s="85" customFormat="1" ht="12" customHeight="1" hidden="1">
      <c r="A49" s="121">
        <f>'Златибор 2018'!A49</f>
        <v>44</v>
      </c>
      <c r="B49" s="93" t="str">
        <f>'Златибор 2018'!B49</f>
        <v>Израда програма и пројеката</v>
      </c>
      <c r="C49" s="94" t="str">
        <f>'Златибор 2018'!C49</f>
        <v>ком.</v>
      </c>
      <c r="D49" s="46"/>
      <c r="E49" s="70">
        <v>50000</v>
      </c>
      <c r="F49" s="61">
        <f t="shared" si="10"/>
        <v>0</v>
      </c>
      <c r="G49" s="36">
        <f t="shared" si="2"/>
        <v>0</v>
      </c>
      <c r="H49" s="60">
        <f t="shared" si="3"/>
        <v>0</v>
      </c>
      <c r="I49" s="37">
        <f t="shared" si="4"/>
        <v>0</v>
      </c>
      <c r="J49" s="38"/>
      <c r="K49" s="41">
        <v>100000</v>
      </c>
      <c r="L49" s="61">
        <f t="shared" si="11"/>
        <v>0</v>
      </c>
      <c r="M49" s="36">
        <f t="shared" si="5"/>
        <v>0</v>
      </c>
      <c r="N49" s="36">
        <f t="shared" si="6"/>
        <v>0</v>
      </c>
      <c r="O49" s="37">
        <f t="shared" si="7"/>
        <v>0</v>
      </c>
      <c r="P49" s="153">
        <f t="shared" si="0"/>
        <v>0</v>
      </c>
      <c r="Q49" s="175">
        <f t="shared" si="8"/>
        <v>0</v>
      </c>
      <c r="R49" s="154">
        <f t="shared" si="1"/>
        <v>0</v>
      </c>
      <c r="S49" s="155">
        <f t="shared" si="9"/>
        <v>0</v>
      </c>
      <c r="V49" s="86"/>
    </row>
    <row r="50" spans="1:22" s="85" customFormat="1" ht="12">
      <c r="A50" s="121">
        <f>'Златибор 2018'!A50</f>
        <v>45</v>
      </c>
      <c r="B50" s="93" t="str">
        <f>'Златибор 2018'!B50</f>
        <v>Израда стратешких процена утицаја</v>
      </c>
      <c r="C50" s="94" t="str">
        <f>'Златибор 2018'!C50</f>
        <v>ком.</v>
      </c>
      <c r="D50" s="46">
        <v>1</v>
      </c>
      <c r="E50" s="70">
        <v>50000</v>
      </c>
      <c r="F50" s="61">
        <f t="shared" si="10"/>
        <v>50000</v>
      </c>
      <c r="G50" s="36">
        <f t="shared" si="2"/>
        <v>15000</v>
      </c>
      <c r="H50" s="60">
        <f t="shared" si="3"/>
        <v>7500</v>
      </c>
      <c r="I50" s="37">
        <f t="shared" si="4"/>
        <v>27500.000000000004</v>
      </c>
      <c r="J50" s="38"/>
      <c r="K50" s="41">
        <v>50000</v>
      </c>
      <c r="L50" s="61">
        <f t="shared" si="11"/>
        <v>0</v>
      </c>
      <c r="M50" s="36">
        <f t="shared" si="5"/>
        <v>0</v>
      </c>
      <c r="N50" s="36">
        <f t="shared" si="6"/>
        <v>0</v>
      </c>
      <c r="O50" s="37">
        <f t="shared" si="7"/>
        <v>0</v>
      </c>
      <c r="P50" s="153">
        <f t="shared" si="0"/>
        <v>15000</v>
      </c>
      <c r="Q50" s="175">
        <f t="shared" si="8"/>
        <v>7500</v>
      </c>
      <c r="R50" s="154">
        <f t="shared" si="1"/>
        <v>27500.000000000004</v>
      </c>
      <c r="S50" s="155">
        <f t="shared" si="9"/>
        <v>50000</v>
      </c>
      <c r="V50" s="86"/>
    </row>
    <row r="51" spans="1:22" s="85" customFormat="1" ht="12" customHeight="1" hidden="1">
      <c r="A51" s="121">
        <f>'Златибор 2018'!A51</f>
        <v>46</v>
      </c>
      <c r="B51" s="93" t="str">
        <f>'Златибор 2018'!B51</f>
        <v>Израда процена утицаја</v>
      </c>
      <c r="C51" s="94" t="str">
        <f>'Златибор 2018'!C51</f>
        <v>ком.</v>
      </c>
      <c r="D51" s="46"/>
      <c r="E51" s="70">
        <v>50000</v>
      </c>
      <c r="F51" s="61">
        <f t="shared" si="10"/>
        <v>0</v>
      </c>
      <c r="G51" s="36">
        <f t="shared" si="2"/>
        <v>0</v>
      </c>
      <c r="H51" s="60">
        <f t="shared" si="3"/>
        <v>0</v>
      </c>
      <c r="I51" s="37">
        <f t="shared" si="4"/>
        <v>0</v>
      </c>
      <c r="J51" s="38"/>
      <c r="K51" s="41"/>
      <c r="L51" s="61">
        <f t="shared" si="11"/>
        <v>0</v>
      </c>
      <c r="M51" s="36">
        <f t="shared" si="5"/>
        <v>0</v>
      </c>
      <c r="N51" s="36">
        <f t="shared" si="6"/>
        <v>0</v>
      </c>
      <c r="O51" s="37">
        <f t="shared" si="7"/>
        <v>0</v>
      </c>
      <c r="P51" s="153">
        <f t="shared" si="0"/>
        <v>0</v>
      </c>
      <c r="Q51" s="175">
        <f t="shared" si="8"/>
        <v>0</v>
      </c>
      <c r="R51" s="154">
        <f t="shared" si="1"/>
        <v>0</v>
      </c>
      <c r="S51" s="155">
        <f t="shared" si="9"/>
        <v>0</v>
      </c>
      <c r="V51" s="86"/>
    </row>
    <row r="52" spans="1:22" s="85" customFormat="1" ht="12" customHeight="1" hidden="1">
      <c r="A52" s="121">
        <f>'Златибор 2018'!A52</f>
        <v>47</v>
      </c>
      <c r="B52" s="93" t="str">
        <f>'Златибор 2018'!B52</f>
        <v>Реконструкција шумских кућа</v>
      </c>
      <c r="C52" s="94" t="str">
        <f>'Златибор 2018'!C52</f>
        <v>ком.</v>
      </c>
      <c r="D52" s="46"/>
      <c r="E52" s="70">
        <v>400000</v>
      </c>
      <c r="F52" s="61">
        <f t="shared" si="10"/>
        <v>0</v>
      </c>
      <c r="G52" s="36">
        <f t="shared" si="2"/>
        <v>0</v>
      </c>
      <c r="H52" s="60">
        <f t="shared" si="3"/>
        <v>0</v>
      </c>
      <c r="I52" s="37">
        <f t="shared" si="4"/>
        <v>0</v>
      </c>
      <c r="J52" s="38"/>
      <c r="K52" s="41"/>
      <c r="L52" s="61">
        <f t="shared" si="11"/>
        <v>0</v>
      </c>
      <c r="M52" s="36">
        <f t="shared" si="5"/>
        <v>0</v>
      </c>
      <c r="N52" s="36">
        <f t="shared" si="6"/>
        <v>0</v>
      </c>
      <c r="O52" s="37">
        <f t="shared" si="7"/>
        <v>0</v>
      </c>
      <c r="P52" s="153">
        <f t="shared" si="0"/>
        <v>0</v>
      </c>
      <c r="Q52" s="175">
        <f t="shared" si="8"/>
        <v>0</v>
      </c>
      <c r="R52" s="154">
        <f t="shared" si="1"/>
        <v>0</v>
      </c>
      <c r="S52" s="155">
        <f t="shared" si="9"/>
        <v>0</v>
      </c>
      <c r="V52" s="86"/>
    </row>
    <row r="53" spans="1:22" s="85" customFormat="1" ht="12" customHeight="1" hidden="1">
      <c r="A53" s="121">
        <f>'Златибор 2018'!A53</f>
        <v>48</v>
      </c>
      <c r="B53" s="93" t="str">
        <f>'Златибор 2018'!B53</f>
        <v>Материјално техничко опремање</v>
      </c>
      <c r="C53" s="94" t="str">
        <f>'Златибор 2018'!C53</f>
        <v>ком.</v>
      </c>
      <c r="D53" s="46"/>
      <c r="E53" s="70"/>
      <c r="F53" s="61">
        <f t="shared" si="10"/>
        <v>0</v>
      </c>
      <c r="G53" s="36">
        <f t="shared" si="2"/>
        <v>0</v>
      </c>
      <c r="H53" s="60">
        <f t="shared" si="3"/>
        <v>0</v>
      </c>
      <c r="I53" s="37">
        <f t="shared" si="4"/>
        <v>0</v>
      </c>
      <c r="J53" s="38"/>
      <c r="K53" s="41">
        <v>150000</v>
      </c>
      <c r="L53" s="61">
        <f t="shared" si="11"/>
        <v>0</v>
      </c>
      <c r="M53" s="36">
        <f t="shared" si="5"/>
        <v>0</v>
      </c>
      <c r="N53" s="36">
        <f t="shared" si="6"/>
        <v>0</v>
      </c>
      <c r="O53" s="37">
        <f t="shared" si="7"/>
        <v>0</v>
      </c>
      <c r="P53" s="153">
        <f t="shared" si="0"/>
        <v>0</v>
      </c>
      <c r="Q53" s="175">
        <f t="shared" si="8"/>
        <v>0</v>
      </c>
      <c r="R53" s="154">
        <f t="shared" si="1"/>
        <v>0</v>
      </c>
      <c r="S53" s="155">
        <f t="shared" si="9"/>
        <v>0</v>
      </c>
      <c r="V53" s="86"/>
    </row>
    <row r="54" spans="1:22" s="85" customFormat="1" ht="12" customHeight="1" hidden="1">
      <c r="A54" s="121">
        <f>'Златибор 2018'!A54</f>
        <v>49</v>
      </c>
      <c r="B54" s="93" t="str">
        <f>'Златибор 2018'!B54</f>
        <v>Изградња улазних станица у ЗП</v>
      </c>
      <c r="C54" s="94" t="str">
        <f>'Златибор 2018'!C54</f>
        <v>ком.</v>
      </c>
      <c r="D54" s="46"/>
      <c r="E54" s="70">
        <v>220000</v>
      </c>
      <c r="F54" s="61">
        <f t="shared" si="10"/>
        <v>0</v>
      </c>
      <c r="G54" s="36">
        <f t="shared" si="2"/>
        <v>0</v>
      </c>
      <c r="H54" s="60">
        <f t="shared" si="3"/>
        <v>0</v>
      </c>
      <c r="I54" s="37">
        <f t="shared" si="4"/>
        <v>0</v>
      </c>
      <c r="J54" s="38"/>
      <c r="K54" s="41"/>
      <c r="L54" s="61">
        <f t="shared" si="11"/>
        <v>0</v>
      </c>
      <c r="M54" s="36">
        <f t="shared" si="5"/>
        <v>0</v>
      </c>
      <c r="N54" s="36">
        <f t="shared" si="6"/>
        <v>0</v>
      </c>
      <c r="O54" s="37">
        <f t="shared" si="7"/>
        <v>0</v>
      </c>
      <c r="P54" s="153">
        <f t="shared" si="0"/>
        <v>0</v>
      </c>
      <c r="Q54" s="175">
        <f t="shared" si="8"/>
        <v>0</v>
      </c>
      <c r="R54" s="154">
        <f t="shared" si="1"/>
        <v>0</v>
      </c>
      <c r="S54" s="155">
        <f t="shared" si="9"/>
        <v>0</v>
      </c>
      <c r="V54" s="86"/>
    </row>
    <row r="55" spans="1:22" s="85" customFormat="1" ht="12">
      <c r="A55" s="121">
        <f>'Златибор 2018'!A55</f>
        <v>50</v>
      </c>
      <c r="B55" s="93" t="str">
        <f>'Златибор 2018'!B55</f>
        <v>Mониторинг</v>
      </c>
      <c r="C55" s="94" t="str">
        <f>'Златибор 2018'!C55</f>
        <v>ком.</v>
      </c>
      <c r="D55" s="46">
        <v>1</v>
      </c>
      <c r="E55" s="70">
        <v>1000000</v>
      </c>
      <c r="F55" s="61">
        <f t="shared" si="10"/>
        <v>1000000</v>
      </c>
      <c r="G55" s="36">
        <f t="shared" si="2"/>
        <v>300000</v>
      </c>
      <c r="H55" s="60">
        <f t="shared" si="3"/>
        <v>150000</v>
      </c>
      <c r="I55" s="37">
        <f t="shared" si="4"/>
        <v>550000</v>
      </c>
      <c r="J55" s="38"/>
      <c r="K55" s="41">
        <v>150000</v>
      </c>
      <c r="L55" s="61">
        <f t="shared" si="11"/>
        <v>0</v>
      </c>
      <c r="M55" s="36">
        <f t="shared" si="5"/>
        <v>0</v>
      </c>
      <c r="N55" s="36">
        <f t="shared" si="6"/>
        <v>0</v>
      </c>
      <c r="O55" s="37">
        <f t="shared" si="7"/>
        <v>0</v>
      </c>
      <c r="P55" s="153">
        <f t="shared" si="0"/>
        <v>300000</v>
      </c>
      <c r="Q55" s="175">
        <f t="shared" si="8"/>
        <v>150000</v>
      </c>
      <c r="R55" s="154">
        <f t="shared" si="1"/>
        <v>550000</v>
      </c>
      <c r="S55" s="155">
        <f t="shared" si="9"/>
        <v>1000000</v>
      </c>
      <c r="V55" s="86"/>
    </row>
    <row r="56" spans="1:22" s="85" customFormat="1" ht="12">
      <c r="A56" s="121">
        <f>'Златибор 2018'!A56</f>
        <v>51</v>
      </c>
      <c r="B56" s="93" t="str">
        <f>'Златибор 2018'!B56</f>
        <v>Изградња и опремање визиторског центра</v>
      </c>
      <c r="C56" s="94" t="str">
        <f>'Златибор 2018'!C56</f>
        <v>ком.</v>
      </c>
      <c r="D56" s="123">
        <v>0.14829</v>
      </c>
      <c r="E56" s="10">
        <v>200000000</v>
      </c>
      <c r="F56" s="61">
        <f t="shared" si="10"/>
        <v>29658000</v>
      </c>
      <c r="G56" s="36">
        <f t="shared" si="2"/>
        <v>8897400</v>
      </c>
      <c r="H56" s="60">
        <f t="shared" si="3"/>
        <v>4448700</v>
      </c>
      <c r="I56" s="37">
        <f t="shared" si="4"/>
        <v>16311900.000000002</v>
      </c>
      <c r="J56" s="38"/>
      <c r="K56" s="41"/>
      <c r="L56" s="61">
        <f t="shared" si="11"/>
        <v>0</v>
      </c>
      <c r="M56" s="36">
        <f t="shared" si="5"/>
        <v>0</v>
      </c>
      <c r="N56" s="36">
        <f t="shared" si="6"/>
        <v>0</v>
      </c>
      <c r="O56" s="37">
        <f t="shared" si="7"/>
        <v>0</v>
      </c>
      <c r="P56" s="153">
        <f t="shared" si="0"/>
        <v>8897400</v>
      </c>
      <c r="Q56" s="175">
        <f t="shared" si="8"/>
        <v>4448700</v>
      </c>
      <c r="R56" s="154">
        <f t="shared" si="1"/>
        <v>16311900.000000002</v>
      </c>
      <c r="S56" s="155">
        <f t="shared" si="9"/>
        <v>29658000</v>
      </c>
      <c r="V56" s="86"/>
    </row>
    <row r="57" spans="1:22" s="85" customFormat="1" ht="12" customHeight="1" hidden="1">
      <c r="A57" s="121">
        <f>'Златибор 2018'!A57</f>
        <v>52</v>
      </c>
      <c r="B57" s="93" t="str">
        <f>'Златибор 2018'!B57</f>
        <v>Израда пројектне документације за визиторски центар</v>
      </c>
      <c r="C57" s="94" t="str">
        <f>'Златибор 2018'!C57</f>
        <v>ком.</v>
      </c>
      <c r="D57" s="46"/>
      <c r="E57" s="10">
        <v>12000000</v>
      </c>
      <c r="F57" s="61">
        <f t="shared" si="10"/>
        <v>0</v>
      </c>
      <c r="G57" s="36">
        <f t="shared" si="2"/>
        <v>0</v>
      </c>
      <c r="H57" s="60">
        <f t="shared" si="3"/>
        <v>0</v>
      </c>
      <c r="I57" s="37">
        <f t="shared" si="4"/>
        <v>0</v>
      </c>
      <c r="J57" s="38"/>
      <c r="K57" s="41"/>
      <c r="L57" s="61">
        <f t="shared" si="11"/>
        <v>0</v>
      </c>
      <c r="M57" s="36">
        <f t="shared" si="5"/>
        <v>0</v>
      </c>
      <c r="N57" s="36">
        <f t="shared" si="6"/>
        <v>0</v>
      </c>
      <c r="O57" s="37">
        <f t="shared" si="7"/>
        <v>0</v>
      </c>
      <c r="P57" s="153">
        <f t="shared" si="0"/>
        <v>0</v>
      </c>
      <c r="Q57" s="175">
        <f t="shared" si="8"/>
        <v>0</v>
      </c>
      <c r="R57" s="154">
        <f t="shared" si="1"/>
        <v>0</v>
      </c>
      <c r="S57" s="155">
        <f t="shared" si="9"/>
        <v>0</v>
      </c>
      <c r="V57" s="86"/>
    </row>
    <row r="58" spans="1:22" s="85" customFormat="1" ht="12" customHeight="1" hidden="1">
      <c r="A58" s="121">
        <f>'Златибор 2018'!A58</f>
        <v>53</v>
      </c>
      <c r="B58" s="93" t="str">
        <f>'Златибор 2018'!B58</f>
        <v>Изградња и опремање планинарског дома</v>
      </c>
      <c r="C58" s="94" t="str">
        <f>'Златибор 2018'!C58</f>
        <v>ком.</v>
      </c>
      <c r="D58" s="46"/>
      <c r="E58" s="10">
        <v>40000000</v>
      </c>
      <c r="F58" s="61">
        <f t="shared" si="10"/>
        <v>0</v>
      </c>
      <c r="G58" s="36">
        <f t="shared" si="2"/>
        <v>0</v>
      </c>
      <c r="H58" s="60">
        <f t="shared" si="3"/>
        <v>0</v>
      </c>
      <c r="I58" s="37">
        <f t="shared" si="4"/>
        <v>0</v>
      </c>
      <c r="J58" s="38"/>
      <c r="K58" s="41"/>
      <c r="L58" s="61">
        <f t="shared" si="11"/>
        <v>0</v>
      </c>
      <c r="M58" s="36">
        <f t="shared" si="5"/>
        <v>0</v>
      </c>
      <c r="N58" s="36">
        <f t="shared" si="6"/>
        <v>0</v>
      </c>
      <c r="O58" s="37">
        <f t="shared" si="7"/>
        <v>0</v>
      </c>
      <c r="P58" s="153">
        <f t="shared" si="0"/>
        <v>0</v>
      </c>
      <c r="Q58" s="175">
        <f t="shared" si="8"/>
        <v>0</v>
      </c>
      <c r="R58" s="154">
        <f t="shared" si="1"/>
        <v>0</v>
      </c>
      <c r="S58" s="155">
        <f t="shared" si="9"/>
        <v>0</v>
      </c>
      <c r="V58" s="86"/>
    </row>
    <row r="59" spans="1:22" s="85" customFormat="1" ht="12" customHeight="1" hidden="1">
      <c r="A59" s="121">
        <f>'Златибор 2018'!A59</f>
        <v>54</v>
      </c>
      <c r="B59" s="93" t="str">
        <f>'Златибор 2018'!B59</f>
        <v>Израд пројектне документације за планинарски дом</v>
      </c>
      <c r="C59" s="94" t="str">
        <f>'Златибор 2018'!C59</f>
        <v>ком.</v>
      </c>
      <c r="D59" s="46"/>
      <c r="E59" s="10">
        <v>1500000</v>
      </c>
      <c r="F59" s="61">
        <f t="shared" si="10"/>
        <v>0</v>
      </c>
      <c r="G59" s="36">
        <f t="shared" si="2"/>
        <v>0</v>
      </c>
      <c r="H59" s="60">
        <f t="shared" si="3"/>
        <v>0</v>
      </c>
      <c r="I59" s="37">
        <f t="shared" si="4"/>
        <v>0</v>
      </c>
      <c r="J59" s="38"/>
      <c r="K59" s="41"/>
      <c r="L59" s="61">
        <f t="shared" si="11"/>
        <v>0</v>
      </c>
      <c r="M59" s="36">
        <f t="shared" si="5"/>
        <v>0</v>
      </c>
      <c r="N59" s="36">
        <f t="shared" si="6"/>
        <v>0</v>
      </c>
      <c r="O59" s="37">
        <f t="shared" si="7"/>
        <v>0</v>
      </c>
      <c r="P59" s="153">
        <f t="shared" si="0"/>
        <v>0</v>
      </c>
      <c r="Q59" s="175">
        <f t="shared" si="8"/>
        <v>0</v>
      </c>
      <c r="R59" s="154">
        <f t="shared" si="1"/>
        <v>0</v>
      </c>
      <c r="S59" s="155">
        <f t="shared" si="9"/>
        <v>0</v>
      </c>
      <c r="V59" s="86"/>
    </row>
    <row r="60" spans="1:22" s="85" customFormat="1" ht="12" customHeight="1" hidden="1">
      <c r="A60" s="121">
        <f>'Златибор 2018'!A60</f>
        <v>55</v>
      </c>
      <c r="B60" s="93" t="str">
        <f>'Златибор 2018'!B60</f>
        <v>Реконструкција и опремање ловачке куће и едукативног центра</v>
      </c>
      <c r="C60" s="94" t="str">
        <f>'Златибор 2018'!C60</f>
        <v>ком.</v>
      </c>
      <c r="D60" s="46"/>
      <c r="E60" s="10">
        <v>20000000</v>
      </c>
      <c r="F60" s="61">
        <f t="shared" si="10"/>
        <v>0</v>
      </c>
      <c r="G60" s="36">
        <f t="shared" si="2"/>
        <v>0</v>
      </c>
      <c r="H60" s="60">
        <f t="shared" si="3"/>
        <v>0</v>
      </c>
      <c r="I60" s="37">
        <f t="shared" si="4"/>
        <v>0</v>
      </c>
      <c r="J60" s="38"/>
      <c r="K60" s="41"/>
      <c r="L60" s="61">
        <f t="shared" si="11"/>
        <v>0</v>
      </c>
      <c r="M60" s="36">
        <f t="shared" si="5"/>
        <v>0</v>
      </c>
      <c r="N60" s="36">
        <f t="shared" si="6"/>
        <v>0</v>
      </c>
      <c r="O60" s="37">
        <f t="shared" si="7"/>
        <v>0</v>
      </c>
      <c r="P60" s="153">
        <f t="shared" si="0"/>
        <v>0</v>
      </c>
      <c r="Q60" s="175">
        <f t="shared" si="8"/>
        <v>0</v>
      </c>
      <c r="R60" s="154">
        <f t="shared" si="1"/>
        <v>0</v>
      </c>
      <c r="S60" s="155">
        <f t="shared" si="9"/>
        <v>0</v>
      </c>
      <c r="V60" s="86"/>
    </row>
    <row r="61" spans="1:22" s="85" customFormat="1" ht="12" customHeight="1" hidden="1">
      <c r="A61" s="121">
        <f>'Златибор 2018'!A61</f>
        <v>56</v>
      </c>
      <c r="B61" s="93" t="str">
        <f>'Златибор 2018'!B61</f>
        <v>Израда пројектне документације за ловачку кућу и едукативни центар</v>
      </c>
      <c r="C61" s="94" t="str">
        <f>'Златибор 2018'!C61</f>
        <v>ком.</v>
      </c>
      <c r="D61" s="46"/>
      <c r="E61" s="10">
        <v>700000</v>
      </c>
      <c r="F61" s="61">
        <f t="shared" si="10"/>
        <v>0</v>
      </c>
      <c r="G61" s="36">
        <f t="shared" si="2"/>
        <v>0</v>
      </c>
      <c r="H61" s="60">
        <f t="shared" si="3"/>
        <v>0</v>
      </c>
      <c r="I61" s="37">
        <f t="shared" si="4"/>
        <v>0</v>
      </c>
      <c r="J61" s="38"/>
      <c r="K61" s="41"/>
      <c r="L61" s="61">
        <f t="shared" si="11"/>
        <v>0</v>
      </c>
      <c r="M61" s="36">
        <f t="shared" si="5"/>
        <v>0</v>
      </c>
      <c r="N61" s="36">
        <f t="shared" si="6"/>
        <v>0</v>
      </c>
      <c r="O61" s="37">
        <f t="shared" si="7"/>
        <v>0</v>
      </c>
      <c r="P61" s="153">
        <f t="shared" si="0"/>
        <v>0</v>
      </c>
      <c r="Q61" s="175">
        <f t="shared" si="8"/>
        <v>0</v>
      </c>
      <c r="R61" s="154">
        <f t="shared" si="1"/>
        <v>0</v>
      </c>
      <c r="S61" s="155">
        <f t="shared" si="9"/>
        <v>0</v>
      </c>
      <c r="V61" s="86"/>
    </row>
    <row r="62" spans="1:22" s="85" customFormat="1" ht="12" customHeight="1" hidden="1">
      <c r="A62" s="121">
        <f>'Златибор 2018'!A62</f>
        <v>57</v>
      </c>
      <c r="B62" s="93" t="str">
        <f>'Златибор 2018'!B62</f>
        <v>Набавка булдозера</v>
      </c>
      <c r="C62" s="94" t="str">
        <f>'Златибор 2018'!C62</f>
        <v>ком.</v>
      </c>
      <c r="D62" s="46"/>
      <c r="E62" s="10">
        <f>140000*118</f>
        <v>16520000</v>
      </c>
      <c r="F62" s="61">
        <f t="shared" si="10"/>
        <v>0</v>
      </c>
      <c r="G62" s="36">
        <f t="shared" si="2"/>
        <v>0</v>
      </c>
      <c r="H62" s="60">
        <f t="shared" si="3"/>
        <v>0</v>
      </c>
      <c r="I62" s="37">
        <f t="shared" si="4"/>
        <v>0</v>
      </c>
      <c r="J62" s="38"/>
      <c r="K62" s="41"/>
      <c r="L62" s="61">
        <f t="shared" si="11"/>
        <v>0</v>
      </c>
      <c r="M62" s="36">
        <f t="shared" si="5"/>
        <v>0</v>
      </c>
      <c r="N62" s="36">
        <f t="shared" si="6"/>
        <v>0</v>
      </c>
      <c r="O62" s="37">
        <f t="shared" si="7"/>
        <v>0</v>
      </c>
      <c r="P62" s="153">
        <f t="shared" si="0"/>
        <v>0</v>
      </c>
      <c r="Q62" s="175">
        <f t="shared" si="8"/>
        <v>0</v>
      </c>
      <c r="R62" s="154">
        <f t="shared" si="1"/>
        <v>0</v>
      </c>
      <c r="S62" s="155">
        <f t="shared" si="9"/>
        <v>0</v>
      </c>
      <c r="V62" s="86"/>
    </row>
    <row r="63" spans="1:22" s="85" customFormat="1" ht="12">
      <c r="A63" s="121">
        <f>'Златибор 2018'!A63</f>
        <v>58</v>
      </c>
      <c r="B63" s="93" t="str">
        <f>'Златибор 2018'!B63</f>
        <v>Набавка грејдера</v>
      </c>
      <c r="C63" s="94" t="str">
        <f>'Златибор 2018'!C63</f>
        <v>ком.</v>
      </c>
      <c r="D63" s="46">
        <v>1</v>
      </c>
      <c r="E63" s="10">
        <f>150000*118</f>
        <v>17700000</v>
      </c>
      <c r="F63" s="61">
        <f t="shared" si="10"/>
        <v>17700000</v>
      </c>
      <c r="G63" s="36">
        <f t="shared" si="2"/>
        <v>5310000</v>
      </c>
      <c r="H63" s="60">
        <f t="shared" si="3"/>
        <v>2655000</v>
      </c>
      <c r="I63" s="37">
        <f t="shared" si="4"/>
        <v>9735000</v>
      </c>
      <c r="J63" s="38"/>
      <c r="K63" s="41"/>
      <c r="L63" s="61">
        <f t="shared" si="11"/>
        <v>0</v>
      </c>
      <c r="M63" s="36">
        <f t="shared" si="5"/>
        <v>0</v>
      </c>
      <c r="N63" s="36">
        <f t="shared" si="6"/>
        <v>0</v>
      </c>
      <c r="O63" s="37">
        <f t="shared" si="7"/>
        <v>0</v>
      </c>
      <c r="P63" s="153">
        <f t="shared" si="0"/>
        <v>5310000</v>
      </c>
      <c r="Q63" s="175">
        <f t="shared" si="8"/>
        <v>2655000</v>
      </c>
      <c r="R63" s="154">
        <f t="shared" si="1"/>
        <v>9735000</v>
      </c>
      <c r="S63" s="155">
        <f t="shared" si="9"/>
        <v>17700000</v>
      </c>
      <c r="V63" s="86"/>
    </row>
    <row r="64" spans="1:22" s="85" customFormat="1" ht="12" customHeight="1" hidden="1">
      <c r="A64" s="121">
        <f>'Златибор 2018'!A64</f>
        <v>59</v>
      </c>
      <c r="B64" s="93" t="str">
        <f>'Златибор 2018'!B64</f>
        <v>Набавка скипа</v>
      </c>
      <c r="C64" s="94" t="str">
        <f>'Златибор 2018'!C64</f>
        <v>ком.</v>
      </c>
      <c r="D64" s="46"/>
      <c r="E64" s="10">
        <f>84000*118</f>
        <v>9912000</v>
      </c>
      <c r="F64" s="61">
        <f t="shared" si="10"/>
        <v>0</v>
      </c>
      <c r="G64" s="36">
        <f t="shared" si="2"/>
        <v>0</v>
      </c>
      <c r="H64" s="60">
        <f t="shared" si="3"/>
        <v>0</v>
      </c>
      <c r="I64" s="37">
        <f t="shared" si="4"/>
        <v>0</v>
      </c>
      <c r="J64" s="38"/>
      <c r="K64" s="41"/>
      <c r="L64" s="61">
        <f t="shared" si="11"/>
        <v>0</v>
      </c>
      <c r="M64" s="36">
        <f t="shared" si="5"/>
        <v>0</v>
      </c>
      <c r="N64" s="36">
        <f t="shared" si="6"/>
        <v>0</v>
      </c>
      <c r="O64" s="37">
        <f t="shared" si="7"/>
        <v>0</v>
      </c>
      <c r="P64" s="153">
        <f t="shared" si="0"/>
        <v>0</v>
      </c>
      <c r="Q64" s="175">
        <f t="shared" si="8"/>
        <v>0</v>
      </c>
      <c r="R64" s="154">
        <f t="shared" si="1"/>
        <v>0</v>
      </c>
      <c r="S64" s="155">
        <f t="shared" si="9"/>
        <v>0</v>
      </c>
      <c r="V64" s="86"/>
    </row>
    <row r="65" spans="1:22" s="85" customFormat="1" ht="12" customHeight="1" hidden="1">
      <c r="A65" s="121">
        <f>'Златибор 2018'!A65</f>
        <v>60</v>
      </c>
      <c r="B65" s="93" t="str">
        <f>'Златибор 2018'!B65</f>
        <v>Набавка камиона кипер</v>
      </c>
      <c r="C65" s="94" t="str">
        <f>'Златибор 2018'!C65</f>
        <v>ком.</v>
      </c>
      <c r="D65" s="46"/>
      <c r="E65" s="10">
        <f>90000*118</f>
        <v>10620000</v>
      </c>
      <c r="F65" s="61">
        <f t="shared" si="10"/>
        <v>0</v>
      </c>
      <c r="G65" s="36">
        <f t="shared" si="2"/>
        <v>0</v>
      </c>
      <c r="H65" s="60">
        <f t="shared" si="3"/>
        <v>0</v>
      </c>
      <c r="I65" s="37">
        <f t="shared" si="4"/>
        <v>0</v>
      </c>
      <c r="J65" s="38"/>
      <c r="K65" s="41"/>
      <c r="L65" s="61">
        <f t="shared" si="11"/>
        <v>0</v>
      </c>
      <c r="M65" s="36">
        <f t="shared" si="5"/>
        <v>0</v>
      </c>
      <c r="N65" s="36">
        <f t="shared" si="6"/>
        <v>0</v>
      </c>
      <c r="O65" s="37">
        <f t="shared" si="7"/>
        <v>0</v>
      </c>
      <c r="P65" s="153">
        <f t="shared" si="0"/>
        <v>0</v>
      </c>
      <c r="Q65" s="175">
        <f t="shared" si="8"/>
        <v>0</v>
      </c>
      <c r="R65" s="154">
        <f t="shared" si="1"/>
        <v>0</v>
      </c>
      <c r="S65" s="155">
        <f t="shared" si="9"/>
        <v>0</v>
      </c>
      <c r="V65" s="86"/>
    </row>
    <row r="66" spans="1:22" s="85" customFormat="1" ht="12" customHeight="1" hidden="1">
      <c r="A66" s="121">
        <f>'Златибор 2018'!A66</f>
        <v>61</v>
      </c>
      <c r="B66" s="93" t="str">
        <f>'Златибор 2018'!B66</f>
        <v>Набавка нисконосеће приколице</v>
      </c>
      <c r="C66" s="94" t="str">
        <f>'Златибор 2018'!C66</f>
        <v>ком.</v>
      </c>
      <c r="D66" s="46"/>
      <c r="E66" s="10">
        <f>40000*118</f>
        <v>4720000</v>
      </c>
      <c r="F66" s="61">
        <f t="shared" si="10"/>
        <v>0</v>
      </c>
      <c r="G66" s="36">
        <f t="shared" si="2"/>
        <v>0</v>
      </c>
      <c r="H66" s="60">
        <f t="shared" si="3"/>
        <v>0</v>
      </c>
      <c r="I66" s="37">
        <f t="shared" si="4"/>
        <v>0</v>
      </c>
      <c r="J66" s="38"/>
      <c r="K66" s="41"/>
      <c r="L66" s="61">
        <f t="shared" si="11"/>
        <v>0</v>
      </c>
      <c r="M66" s="36">
        <f t="shared" si="5"/>
        <v>0</v>
      </c>
      <c r="N66" s="36">
        <f t="shared" si="6"/>
        <v>0</v>
      </c>
      <c r="O66" s="37">
        <f t="shared" si="7"/>
        <v>0</v>
      </c>
      <c r="P66" s="153">
        <f t="shared" si="0"/>
        <v>0</v>
      </c>
      <c r="Q66" s="175">
        <f t="shared" si="8"/>
        <v>0</v>
      </c>
      <c r="R66" s="154">
        <f t="shared" si="1"/>
        <v>0</v>
      </c>
      <c r="S66" s="155">
        <f t="shared" si="9"/>
        <v>0</v>
      </c>
      <c r="V66" s="86"/>
    </row>
    <row r="67" spans="1:22" s="85" customFormat="1" ht="12" customHeight="1" hidden="1">
      <c r="A67" s="121">
        <f>'Златибор 2018'!A67</f>
        <v>62</v>
      </c>
      <c r="B67" s="93" t="str">
        <f>'Златибор 2018'!B67</f>
        <v>Набавка ваљка</v>
      </c>
      <c r="C67" s="94" t="str">
        <f>'Златибор 2018'!C67</f>
        <v>ком.</v>
      </c>
      <c r="D67" s="46"/>
      <c r="E67" s="10">
        <f>90000*118</f>
        <v>10620000</v>
      </c>
      <c r="F67" s="61">
        <f t="shared" si="10"/>
        <v>0</v>
      </c>
      <c r="G67" s="36">
        <f t="shared" si="2"/>
        <v>0</v>
      </c>
      <c r="H67" s="60">
        <f t="shared" si="3"/>
        <v>0</v>
      </c>
      <c r="I67" s="37">
        <f t="shared" si="4"/>
        <v>0</v>
      </c>
      <c r="J67" s="38"/>
      <c r="K67" s="41"/>
      <c r="L67" s="61">
        <f t="shared" si="11"/>
        <v>0</v>
      </c>
      <c r="M67" s="36">
        <f t="shared" si="5"/>
        <v>0</v>
      </c>
      <c r="N67" s="36">
        <f t="shared" si="6"/>
        <v>0</v>
      </c>
      <c r="O67" s="37">
        <f t="shared" si="7"/>
        <v>0</v>
      </c>
      <c r="P67" s="153">
        <f t="shared" si="0"/>
        <v>0</v>
      </c>
      <c r="Q67" s="175">
        <f t="shared" si="8"/>
        <v>0</v>
      </c>
      <c r="R67" s="154">
        <f t="shared" si="1"/>
        <v>0</v>
      </c>
      <c r="S67" s="155">
        <f t="shared" si="9"/>
        <v>0</v>
      </c>
      <c r="V67" s="86"/>
    </row>
    <row r="68" spans="1:22" s="85" customFormat="1" ht="12" customHeight="1" hidden="1">
      <c r="A68" s="121">
        <f>'Златибор 2018'!A68</f>
        <v>63</v>
      </c>
      <c r="B68" s="93" t="str">
        <f>'Златибор 2018'!B68</f>
        <v>Изградња и уређење 300 км планинарских и пешачких стаза</v>
      </c>
      <c r="C68" s="94" t="str">
        <f>'Златибор 2018'!C68</f>
        <v>ком.</v>
      </c>
      <c r="D68" s="46"/>
      <c r="E68" s="10">
        <v>3000000</v>
      </c>
      <c r="F68" s="61">
        <f t="shared" si="10"/>
        <v>0</v>
      </c>
      <c r="G68" s="36">
        <f t="shared" si="2"/>
        <v>0</v>
      </c>
      <c r="H68" s="60">
        <f t="shared" si="3"/>
        <v>0</v>
      </c>
      <c r="I68" s="37">
        <f t="shared" si="4"/>
        <v>0</v>
      </c>
      <c r="J68" s="38"/>
      <c r="K68" s="41"/>
      <c r="L68" s="61">
        <f t="shared" si="11"/>
        <v>0</v>
      </c>
      <c r="M68" s="36">
        <f t="shared" si="5"/>
        <v>0</v>
      </c>
      <c r="N68" s="36">
        <f t="shared" si="6"/>
        <v>0</v>
      </c>
      <c r="O68" s="37">
        <f t="shared" si="7"/>
        <v>0</v>
      </c>
      <c r="P68" s="153">
        <f t="shared" si="0"/>
        <v>0</v>
      </c>
      <c r="Q68" s="175">
        <f t="shared" si="8"/>
        <v>0</v>
      </c>
      <c r="R68" s="154">
        <f t="shared" si="1"/>
        <v>0</v>
      </c>
      <c r="S68" s="155">
        <f t="shared" si="9"/>
        <v>0</v>
      </c>
      <c r="V68" s="86"/>
    </row>
    <row r="69" spans="1:22" s="85" customFormat="1" ht="12" customHeight="1" hidden="1">
      <c r="A69" s="121">
        <f>'Златибор 2018'!A69</f>
        <v>64</v>
      </c>
      <c r="B69" s="93" t="str">
        <f>'Златибор 2018'!B69</f>
        <v>Одржавање противпожарних пруга</v>
      </c>
      <c r="C69" s="94" t="str">
        <f>'Златибор 2018'!C69</f>
        <v>км</v>
      </c>
      <c r="D69" s="46"/>
      <c r="E69" s="10"/>
      <c r="F69" s="61"/>
      <c r="G69" s="36"/>
      <c r="H69" s="60"/>
      <c r="I69" s="37"/>
      <c r="J69" s="38"/>
      <c r="K69" s="41"/>
      <c r="L69" s="61"/>
      <c r="M69" s="36"/>
      <c r="N69" s="36"/>
      <c r="O69" s="37"/>
      <c r="P69" s="153"/>
      <c r="Q69" s="175"/>
      <c r="R69" s="154"/>
      <c r="S69" s="155"/>
      <c r="V69" s="86"/>
    </row>
    <row r="70" spans="1:22" s="85" customFormat="1" ht="12" customHeight="1" hidden="1">
      <c r="A70" s="121">
        <f>'Златибор 2018'!A70</f>
        <v>65</v>
      </c>
      <c r="B70" s="93" t="str">
        <f>'Златибор 2018'!B70</f>
        <v>Опремање службених просторија</v>
      </c>
      <c r="C70" s="94" t="str">
        <f>'Златибор 2018'!C70</f>
        <v>ком.</v>
      </c>
      <c r="D70" s="46"/>
      <c r="E70" s="10">
        <f>890000+(890000*0.2)</f>
        <v>1068000</v>
      </c>
      <c r="F70" s="61">
        <f t="shared" si="10"/>
        <v>0</v>
      </c>
      <c r="G70" s="36">
        <f t="shared" si="2"/>
        <v>0</v>
      </c>
      <c r="H70" s="60">
        <f t="shared" si="3"/>
        <v>0</v>
      </c>
      <c r="I70" s="37">
        <f t="shared" si="4"/>
        <v>0</v>
      </c>
      <c r="J70" s="38"/>
      <c r="K70" s="41"/>
      <c r="L70" s="61">
        <f t="shared" si="11"/>
        <v>0</v>
      </c>
      <c r="M70" s="36">
        <f t="shared" si="5"/>
        <v>0</v>
      </c>
      <c r="N70" s="36">
        <f t="shared" si="6"/>
        <v>0</v>
      </c>
      <c r="O70" s="37">
        <f t="shared" si="7"/>
        <v>0</v>
      </c>
      <c r="P70" s="153">
        <f t="shared" si="0"/>
        <v>0</v>
      </c>
      <c r="Q70" s="175">
        <f t="shared" si="8"/>
        <v>0</v>
      </c>
      <c r="R70" s="154">
        <f t="shared" si="1"/>
        <v>0</v>
      </c>
      <c r="S70" s="155">
        <f t="shared" si="9"/>
        <v>0</v>
      </c>
      <c r="V70" s="86"/>
    </row>
    <row r="71" spans="1:22" s="85" customFormat="1" ht="12" customHeight="1" hidden="1">
      <c r="A71" s="121">
        <f>'Златибор 2018'!A71</f>
        <v>66</v>
      </c>
      <c r="B71" s="93" t="str">
        <f>'Златибор 2018'!B71</f>
        <v>Набавка фото клопки</v>
      </c>
      <c r="C71" s="94" t="str">
        <f>'Златибор 2018'!C71</f>
        <v>ком.</v>
      </c>
      <c r="D71" s="46"/>
      <c r="E71" s="10">
        <v>50000</v>
      </c>
      <c r="F71" s="61">
        <f t="shared" si="10"/>
        <v>0</v>
      </c>
      <c r="G71" s="36">
        <f t="shared" si="2"/>
        <v>0</v>
      </c>
      <c r="H71" s="60">
        <f t="shared" si="3"/>
        <v>0</v>
      </c>
      <c r="I71" s="37">
        <f t="shared" si="4"/>
        <v>0</v>
      </c>
      <c r="J71" s="38"/>
      <c r="K71" s="41"/>
      <c r="L71" s="61">
        <f t="shared" si="11"/>
        <v>0</v>
      </c>
      <c r="M71" s="36">
        <f t="shared" si="5"/>
        <v>0</v>
      </c>
      <c r="N71" s="36">
        <f t="shared" si="6"/>
        <v>0</v>
      </c>
      <c r="O71" s="37">
        <f t="shared" si="7"/>
        <v>0</v>
      </c>
      <c r="P71" s="153">
        <f t="shared" si="0"/>
        <v>0</v>
      </c>
      <c r="Q71" s="175">
        <f t="shared" si="8"/>
        <v>0</v>
      </c>
      <c r="R71" s="154">
        <f t="shared" si="1"/>
        <v>0</v>
      </c>
      <c r="S71" s="155">
        <f t="shared" si="9"/>
        <v>0</v>
      </c>
      <c r="V71" s="86"/>
    </row>
    <row r="72" spans="1:22" s="85" customFormat="1" ht="12">
      <c r="A72" s="121">
        <f>'Златибор 2018'!A72</f>
        <v>67</v>
      </c>
      <c r="B72" s="93" t="str">
        <f>'Златибор 2018'!B72</f>
        <v>Регистрација возила</v>
      </c>
      <c r="C72" s="94" t="str">
        <f>'Златибор 2018'!C72</f>
        <v>ком.</v>
      </c>
      <c r="D72" s="46">
        <v>9</v>
      </c>
      <c r="E72" s="10">
        <v>30000</v>
      </c>
      <c r="F72" s="61">
        <f t="shared" si="10"/>
        <v>270000</v>
      </c>
      <c r="G72" s="36">
        <f t="shared" si="2"/>
        <v>81000</v>
      </c>
      <c r="H72" s="60">
        <f t="shared" si="3"/>
        <v>40500</v>
      </c>
      <c r="I72" s="37">
        <f t="shared" si="4"/>
        <v>148500</v>
      </c>
      <c r="J72" s="46">
        <v>1</v>
      </c>
      <c r="K72" s="10">
        <v>30000</v>
      </c>
      <c r="L72" s="41">
        <f t="shared" si="11"/>
        <v>30000</v>
      </c>
      <c r="M72" s="36">
        <f t="shared" si="5"/>
        <v>9000</v>
      </c>
      <c r="N72" s="36">
        <f t="shared" si="6"/>
        <v>4500</v>
      </c>
      <c r="O72" s="37">
        <f t="shared" si="7"/>
        <v>16500</v>
      </c>
      <c r="P72" s="153">
        <f aca="true" t="shared" si="12" ref="P72:P111">G72+M72</f>
        <v>90000</v>
      </c>
      <c r="Q72" s="175">
        <f t="shared" si="8"/>
        <v>45000</v>
      </c>
      <c r="R72" s="154">
        <f t="shared" si="8"/>
        <v>165000</v>
      </c>
      <c r="S72" s="155">
        <f t="shared" si="9"/>
        <v>300000</v>
      </c>
      <c r="V72" s="86"/>
    </row>
    <row r="73" spans="1:22" s="85" customFormat="1" ht="12" customHeight="1" hidden="1">
      <c r="A73" s="121">
        <f>'Златибор 2018'!A73</f>
        <v>68</v>
      </c>
      <c r="B73" s="93" t="str">
        <f>'Златибор 2018'!B73</f>
        <v>Набавка лаптоп рачунара</v>
      </c>
      <c r="C73" s="94" t="str">
        <f>'Златибор 2018'!C73</f>
        <v>ком.</v>
      </c>
      <c r="D73" s="46"/>
      <c r="E73" s="10">
        <v>50000</v>
      </c>
      <c r="F73" s="61">
        <f aca="true" t="shared" si="13" ref="F73:F111">D73*E73</f>
        <v>0</v>
      </c>
      <c r="G73" s="36">
        <f t="shared" si="2"/>
        <v>0</v>
      </c>
      <c r="H73" s="60">
        <f t="shared" si="3"/>
        <v>0</v>
      </c>
      <c r="I73" s="37">
        <f t="shared" si="4"/>
        <v>0</v>
      </c>
      <c r="J73" s="38"/>
      <c r="K73" s="41"/>
      <c r="L73" s="61">
        <f aca="true" t="shared" si="14" ref="L73:L111">J73*K73</f>
        <v>0</v>
      </c>
      <c r="M73" s="36">
        <f t="shared" si="5"/>
        <v>0</v>
      </c>
      <c r="N73" s="36">
        <f t="shared" si="6"/>
        <v>0</v>
      </c>
      <c r="O73" s="37">
        <f t="shared" si="7"/>
        <v>0</v>
      </c>
      <c r="P73" s="153">
        <f t="shared" si="12"/>
        <v>0</v>
      </c>
      <c r="Q73" s="175">
        <f t="shared" si="8"/>
        <v>0</v>
      </c>
      <c r="R73" s="154">
        <f t="shared" si="8"/>
        <v>0</v>
      </c>
      <c r="S73" s="155">
        <f t="shared" si="9"/>
        <v>0</v>
      </c>
      <c r="V73" s="86"/>
    </row>
    <row r="74" spans="1:22" s="85" customFormat="1" ht="12" customHeight="1" hidden="1">
      <c r="A74" s="121">
        <f>'Златибор 2018'!A74</f>
        <v>69</v>
      </c>
      <c r="B74" s="93" t="str">
        <f>'Златибор 2018'!B74</f>
        <v>Набавка пројектора са сталком и платном</v>
      </c>
      <c r="C74" s="94" t="str">
        <f>'Златибор 2018'!C74</f>
        <v>ком.</v>
      </c>
      <c r="D74" s="46"/>
      <c r="E74" s="10">
        <v>75000</v>
      </c>
      <c r="F74" s="61">
        <f t="shared" si="13"/>
        <v>0</v>
      </c>
      <c r="G74" s="36">
        <f aca="true" t="shared" si="15" ref="G74:G111">F74*0.3</f>
        <v>0</v>
      </c>
      <c r="H74" s="60">
        <f aca="true" t="shared" si="16" ref="H74:H111">F74*0.15</f>
        <v>0</v>
      </c>
      <c r="I74" s="37">
        <f aca="true" t="shared" si="17" ref="I74:I111">F74*0.55</f>
        <v>0</v>
      </c>
      <c r="J74" s="38"/>
      <c r="K74" s="41"/>
      <c r="L74" s="61">
        <f t="shared" si="14"/>
        <v>0</v>
      </c>
      <c r="M74" s="36">
        <f aca="true" t="shared" si="18" ref="M74:M111">L74*0.3</f>
        <v>0</v>
      </c>
      <c r="N74" s="36">
        <f aca="true" t="shared" si="19" ref="N74:N111">L74*0.15</f>
        <v>0</v>
      </c>
      <c r="O74" s="37">
        <f aca="true" t="shared" si="20" ref="O74:O111">L74*0.55</f>
        <v>0</v>
      </c>
      <c r="P74" s="153">
        <f t="shared" si="12"/>
        <v>0</v>
      </c>
      <c r="Q74" s="175">
        <f aca="true" t="shared" si="21" ref="Q74:R111">N74+H74</f>
        <v>0</v>
      </c>
      <c r="R74" s="154">
        <f t="shared" si="21"/>
        <v>0</v>
      </c>
      <c r="S74" s="155">
        <f aca="true" t="shared" si="22" ref="S74:S111">P74+Q74+R74</f>
        <v>0</v>
      </c>
      <c r="V74" s="86"/>
    </row>
    <row r="75" spans="1:22" s="85" customFormat="1" ht="12" customHeight="1" hidden="1">
      <c r="A75" s="121">
        <f>'Златибор 2018'!A75</f>
        <v>70</v>
      </c>
      <c r="B75" s="93" t="str">
        <f>'Златибор 2018'!B75</f>
        <v>Набавка контејнера</v>
      </c>
      <c r="C75" s="94" t="str">
        <f>'Златибор 2018'!C75</f>
        <v>ком.</v>
      </c>
      <c r="D75" s="46"/>
      <c r="E75" s="10">
        <v>30000</v>
      </c>
      <c r="F75" s="61">
        <f t="shared" si="13"/>
        <v>0</v>
      </c>
      <c r="G75" s="36">
        <f t="shared" si="15"/>
        <v>0</v>
      </c>
      <c r="H75" s="60">
        <f t="shared" si="16"/>
        <v>0</v>
      </c>
      <c r="I75" s="37">
        <f t="shared" si="17"/>
        <v>0</v>
      </c>
      <c r="J75" s="38"/>
      <c r="K75" s="41"/>
      <c r="L75" s="61">
        <f t="shared" si="14"/>
        <v>0</v>
      </c>
      <c r="M75" s="36">
        <f t="shared" si="18"/>
        <v>0</v>
      </c>
      <c r="N75" s="36">
        <f t="shared" si="19"/>
        <v>0</v>
      </c>
      <c r="O75" s="37">
        <f t="shared" si="20"/>
        <v>0</v>
      </c>
      <c r="P75" s="153">
        <f t="shared" si="12"/>
        <v>0</v>
      </c>
      <c r="Q75" s="175">
        <f t="shared" si="21"/>
        <v>0</v>
      </c>
      <c r="R75" s="154">
        <f t="shared" si="21"/>
        <v>0</v>
      </c>
      <c r="S75" s="155">
        <f t="shared" si="22"/>
        <v>0</v>
      </c>
      <c r="V75" s="86"/>
    </row>
    <row r="76" spans="1:22" s="85" customFormat="1" ht="12" customHeight="1" hidden="1">
      <c r="A76" s="121">
        <f>'Златибор 2018'!A76</f>
        <v>71</v>
      </c>
      <c r="B76" s="93" t="str">
        <f>'Златибор 2018'!B76</f>
        <v>Набавка дрона</v>
      </c>
      <c r="C76" s="94" t="str">
        <f>'Златибор 2018'!C76</f>
        <v>ком.</v>
      </c>
      <c r="D76" s="46"/>
      <c r="E76" s="10">
        <v>100000</v>
      </c>
      <c r="F76" s="61">
        <f t="shared" si="13"/>
        <v>0</v>
      </c>
      <c r="G76" s="36">
        <f t="shared" si="15"/>
        <v>0</v>
      </c>
      <c r="H76" s="60">
        <f t="shared" si="16"/>
        <v>0</v>
      </c>
      <c r="I76" s="37">
        <f t="shared" si="17"/>
        <v>0</v>
      </c>
      <c r="J76" s="38"/>
      <c r="K76" s="41"/>
      <c r="L76" s="61">
        <f t="shared" si="14"/>
        <v>0</v>
      </c>
      <c r="M76" s="36">
        <f t="shared" si="18"/>
        <v>0</v>
      </c>
      <c r="N76" s="36">
        <f t="shared" si="19"/>
        <v>0</v>
      </c>
      <c r="O76" s="37">
        <f t="shared" si="20"/>
        <v>0</v>
      </c>
      <c r="P76" s="153">
        <f t="shared" si="12"/>
        <v>0</v>
      </c>
      <c r="Q76" s="175">
        <f t="shared" si="21"/>
        <v>0</v>
      </c>
      <c r="R76" s="154">
        <f t="shared" si="21"/>
        <v>0</v>
      </c>
      <c r="S76" s="155">
        <f t="shared" si="22"/>
        <v>0</v>
      </c>
      <c r="V76" s="86"/>
    </row>
    <row r="77" spans="1:22" s="85" customFormat="1" ht="12" customHeight="1" hidden="1">
      <c r="A77" s="121">
        <f>'Златибор 2018'!A77</f>
        <v>72</v>
      </c>
      <c r="B77" s="93" t="str">
        <f>'Златибор 2018'!B77</f>
        <v>Набавка моторних санки</v>
      </c>
      <c r="C77" s="94" t="str">
        <f>'Златибор 2018'!C77</f>
        <v>ком.</v>
      </c>
      <c r="D77" s="46"/>
      <c r="E77" s="10">
        <v>1500000</v>
      </c>
      <c r="F77" s="61">
        <f t="shared" si="13"/>
        <v>0</v>
      </c>
      <c r="G77" s="36">
        <f t="shared" si="15"/>
        <v>0</v>
      </c>
      <c r="H77" s="60">
        <f t="shared" si="16"/>
        <v>0</v>
      </c>
      <c r="I77" s="37">
        <f t="shared" si="17"/>
        <v>0</v>
      </c>
      <c r="J77" s="38"/>
      <c r="K77" s="41"/>
      <c r="L77" s="61">
        <f t="shared" si="14"/>
        <v>0</v>
      </c>
      <c r="M77" s="36">
        <f t="shared" si="18"/>
        <v>0</v>
      </c>
      <c r="N77" s="36">
        <f t="shared" si="19"/>
        <v>0</v>
      </c>
      <c r="O77" s="37">
        <f t="shared" si="20"/>
        <v>0</v>
      </c>
      <c r="P77" s="153">
        <f t="shared" si="12"/>
        <v>0</v>
      </c>
      <c r="Q77" s="175">
        <f t="shared" si="21"/>
        <v>0</v>
      </c>
      <c r="R77" s="154">
        <f t="shared" si="21"/>
        <v>0</v>
      </c>
      <c r="S77" s="155">
        <f t="shared" si="22"/>
        <v>0</v>
      </c>
      <c r="V77" s="86"/>
    </row>
    <row r="78" spans="1:22" s="85" customFormat="1" ht="12" customHeight="1" hidden="1">
      <c r="A78" s="121">
        <f>'Златибор 2018'!A78</f>
        <v>73</v>
      </c>
      <c r="B78" s="93" t="str">
        <f>'Златибор 2018'!B78</f>
        <v>Набавка квада</v>
      </c>
      <c r="C78" s="94" t="str">
        <f>'Златибор 2018'!C78</f>
        <v>ком.</v>
      </c>
      <c r="D78" s="46"/>
      <c r="E78" s="10">
        <v>1500000</v>
      </c>
      <c r="F78" s="61">
        <f t="shared" si="13"/>
        <v>0</v>
      </c>
      <c r="G78" s="36">
        <f t="shared" si="15"/>
        <v>0</v>
      </c>
      <c r="H78" s="60">
        <f t="shared" si="16"/>
        <v>0</v>
      </c>
      <c r="I78" s="37">
        <f t="shared" si="17"/>
        <v>0</v>
      </c>
      <c r="J78" s="38"/>
      <c r="K78" s="41"/>
      <c r="L78" s="61">
        <f t="shared" si="14"/>
        <v>0</v>
      </c>
      <c r="M78" s="36">
        <f t="shared" si="18"/>
        <v>0</v>
      </c>
      <c r="N78" s="36">
        <f t="shared" si="19"/>
        <v>0</v>
      </c>
      <c r="O78" s="37">
        <f t="shared" si="20"/>
        <v>0</v>
      </c>
      <c r="P78" s="153">
        <f t="shared" si="12"/>
        <v>0</v>
      </c>
      <c r="Q78" s="175">
        <f t="shared" si="21"/>
        <v>0</v>
      </c>
      <c r="R78" s="154">
        <f t="shared" si="21"/>
        <v>0</v>
      </c>
      <c r="S78" s="155">
        <f t="shared" si="22"/>
        <v>0</v>
      </c>
      <c r="V78" s="86"/>
    </row>
    <row r="79" spans="1:22" s="85" customFormat="1" ht="12" customHeight="1" hidden="1">
      <c r="A79" s="121">
        <f>'Златибор 2018'!A79</f>
        <v>74</v>
      </c>
      <c r="B79" s="93" t="str">
        <f>'Златибор 2018'!B79</f>
        <v>Набавка двогледа</v>
      </c>
      <c r="C79" s="94" t="str">
        <f>'Златибор 2018'!C79</f>
        <v>ком.</v>
      </c>
      <c r="D79" s="46"/>
      <c r="E79" s="10">
        <v>30000</v>
      </c>
      <c r="F79" s="61">
        <f t="shared" si="13"/>
        <v>0</v>
      </c>
      <c r="G79" s="36">
        <f t="shared" si="15"/>
        <v>0</v>
      </c>
      <c r="H79" s="60">
        <f t="shared" si="16"/>
        <v>0</v>
      </c>
      <c r="I79" s="37">
        <f t="shared" si="17"/>
        <v>0</v>
      </c>
      <c r="J79" s="38"/>
      <c r="K79" s="41"/>
      <c r="L79" s="61">
        <f t="shared" si="14"/>
        <v>0</v>
      </c>
      <c r="M79" s="36">
        <f t="shared" si="18"/>
        <v>0</v>
      </c>
      <c r="N79" s="36">
        <f t="shared" si="19"/>
        <v>0</v>
      </c>
      <c r="O79" s="37">
        <f t="shared" si="20"/>
        <v>0</v>
      </c>
      <c r="P79" s="153">
        <f t="shared" si="12"/>
        <v>0</v>
      </c>
      <c r="Q79" s="175">
        <f t="shared" si="21"/>
        <v>0</v>
      </c>
      <c r="R79" s="154">
        <f t="shared" si="21"/>
        <v>0</v>
      </c>
      <c r="S79" s="155">
        <f t="shared" si="22"/>
        <v>0</v>
      </c>
      <c r="V79" s="86"/>
    </row>
    <row r="80" spans="1:22" s="85" customFormat="1" ht="12" customHeight="1" hidden="1">
      <c r="A80" s="121">
        <f>'Златибор 2018'!A80</f>
        <v>75</v>
      </c>
      <c r="B80" s="93" t="str">
        <f>'Златибор 2018'!B80</f>
        <v>Набавка панорамских двогледа</v>
      </c>
      <c r="C80" s="94" t="str">
        <f>'Златибор 2018'!C80</f>
        <v>ком.</v>
      </c>
      <c r="D80" s="46"/>
      <c r="E80" s="10"/>
      <c r="F80" s="61">
        <f t="shared" si="13"/>
        <v>0</v>
      </c>
      <c r="G80" s="36">
        <f t="shared" si="15"/>
        <v>0</v>
      </c>
      <c r="H80" s="60">
        <f t="shared" si="16"/>
        <v>0</v>
      </c>
      <c r="I80" s="37">
        <f t="shared" si="17"/>
        <v>0</v>
      </c>
      <c r="J80" s="38"/>
      <c r="K80" s="41"/>
      <c r="L80" s="61">
        <f t="shared" si="14"/>
        <v>0</v>
      </c>
      <c r="M80" s="36">
        <f t="shared" si="18"/>
        <v>0</v>
      </c>
      <c r="N80" s="36">
        <f t="shared" si="19"/>
        <v>0</v>
      </c>
      <c r="O80" s="37">
        <f t="shared" si="20"/>
        <v>0</v>
      </c>
      <c r="P80" s="153">
        <f t="shared" si="12"/>
        <v>0</v>
      </c>
      <c r="Q80" s="175">
        <f t="shared" si="21"/>
        <v>0</v>
      </c>
      <c r="R80" s="154">
        <f t="shared" si="21"/>
        <v>0</v>
      </c>
      <c r="S80" s="155">
        <f t="shared" si="22"/>
        <v>0</v>
      </c>
      <c r="V80" s="86"/>
    </row>
    <row r="81" spans="1:22" s="85" customFormat="1" ht="12" customHeight="1" hidden="1">
      <c r="A81" s="121">
        <f>'Златибор 2018'!A81</f>
        <v>76</v>
      </c>
      <c r="B81" s="93" t="str">
        <f>'Златибор 2018'!B81</f>
        <v>Набавка двогледа за ноћно осматрање</v>
      </c>
      <c r="C81" s="94" t="str">
        <f>'Златибор 2018'!C81</f>
        <v>ком.</v>
      </c>
      <c r="D81" s="46"/>
      <c r="E81" s="10">
        <v>150000</v>
      </c>
      <c r="F81" s="61">
        <f t="shared" si="13"/>
        <v>0</v>
      </c>
      <c r="G81" s="36">
        <f t="shared" si="15"/>
        <v>0</v>
      </c>
      <c r="H81" s="60">
        <f t="shared" si="16"/>
        <v>0</v>
      </c>
      <c r="I81" s="37">
        <f t="shared" si="17"/>
        <v>0</v>
      </c>
      <c r="J81" s="38"/>
      <c r="K81" s="41"/>
      <c r="L81" s="61">
        <f t="shared" si="14"/>
        <v>0</v>
      </c>
      <c r="M81" s="36">
        <f t="shared" si="18"/>
        <v>0</v>
      </c>
      <c r="N81" s="36">
        <f t="shared" si="19"/>
        <v>0</v>
      </c>
      <c r="O81" s="37">
        <f t="shared" si="20"/>
        <v>0</v>
      </c>
      <c r="P81" s="153">
        <f t="shared" si="12"/>
        <v>0</v>
      </c>
      <c r="Q81" s="175">
        <f t="shared" si="21"/>
        <v>0</v>
      </c>
      <c r="R81" s="154">
        <f t="shared" si="21"/>
        <v>0</v>
      </c>
      <c r="S81" s="155">
        <f t="shared" si="22"/>
        <v>0</v>
      </c>
      <c r="V81" s="86"/>
    </row>
    <row r="82" spans="1:22" s="85" customFormat="1" ht="12" customHeight="1" hidden="1">
      <c r="A82" s="121">
        <f>'Златибор 2018'!A82</f>
        <v>77</v>
      </c>
      <c r="B82" s="93" t="str">
        <f>'Златибор 2018'!B82</f>
        <v>Набавка фотоапарата</v>
      </c>
      <c r="C82" s="94" t="str">
        <f>'Златибор 2018'!C82</f>
        <v>ком.</v>
      </c>
      <c r="D82" s="46"/>
      <c r="E82" s="10">
        <v>92500</v>
      </c>
      <c r="F82" s="61">
        <f t="shared" si="13"/>
        <v>0</v>
      </c>
      <c r="G82" s="36">
        <f t="shared" si="15"/>
        <v>0</v>
      </c>
      <c r="H82" s="60">
        <f t="shared" si="16"/>
        <v>0</v>
      </c>
      <c r="I82" s="37">
        <f t="shared" si="17"/>
        <v>0</v>
      </c>
      <c r="J82" s="38"/>
      <c r="K82" s="41"/>
      <c r="L82" s="61">
        <f t="shared" si="14"/>
        <v>0</v>
      </c>
      <c r="M82" s="36">
        <f t="shared" si="18"/>
        <v>0</v>
      </c>
      <c r="N82" s="36">
        <f t="shared" si="19"/>
        <v>0</v>
      </c>
      <c r="O82" s="37">
        <f t="shared" si="20"/>
        <v>0</v>
      </c>
      <c r="P82" s="153">
        <f t="shared" si="12"/>
        <v>0</v>
      </c>
      <c r="Q82" s="175">
        <f t="shared" si="21"/>
        <v>0</v>
      </c>
      <c r="R82" s="154">
        <f t="shared" si="21"/>
        <v>0</v>
      </c>
      <c r="S82" s="155">
        <f t="shared" si="22"/>
        <v>0</v>
      </c>
      <c r="V82" s="86"/>
    </row>
    <row r="83" spans="1:22" s="85" customFormat="1" ht="12" customHeight="1" hidden="1">
      <c r="A83" s="121">
        <f>'Златибор 2018'!A83</f>
        <v>78</v>
      </c>
      <c r="B83" s="93" t="str">
        <f>'Златибор 2018'!B83</f>
        <v>Изградња високих осматрачница</v>
      </c>
      <c r="C83" s="94" t="str">
        <f>'Златибор 2018'!C83</f>
        <v>ком.</v>
      </c>
      <c r="D83" s="46"/>
      <c r="E83" s="10">
        <v>240000</v>
      </c>
      <c r="F83" s="61">
        <f t="shared" si="13"/>
        <v>0</v>
      </c>
      <c r="G83" s="36">
        <f t="shared" si="15"/>
        <v>0</v>
      </c>
      <c r="H83" s="60">
        <f t="shared" si="16"/>
        <v>0</v>
      </c>
      <c r="I83" s="37">
        <f t="shared" si="17"/>
        <v>0</v>
      </c>
      <c r="J83" s="38"/>
      <c r="K83" s="41"/>
      <c r="L83" s="61">
        <f t="shared" si="14"/>
        <v>0</v>
      </c>
      <c r="M83" s="36">
        <f t="shared" si="18"/>
        <v>0</v>
      </c>
      <c r="N83" s="36">
        <f t="shared" si="19"/>
        <v>0</v>
      </c>
      <c r="O83" s="37">
        <f t="shared" si="20"/>
        <v>0</v>
      </c>
      <c r="P83" s="153">
        <f t="shared" si="12"/>
        <v>0</v>
      </c>
      <c r="Q83" s="175">
        <f t="shared" si="21"/>
        <v>0</v>
      </c>
      <c r="R83" s="154">
        <f t="shared" si="21"/>
        <v>0</v>
      </c>
      <c r="S83" s="155">
        <f t="shared" si="22"/>
        <v>0</v>
      </c>
      <c r="V83" s="86"/>
    </row>
    <row r="84" spans="1:22" s="85" customFormat="1" ht="12">
      <c r="A84" s="121">
        <f>'Златибор 2018'!A84</f>
        <v>79</v>
      </c>
      <c r="B84" s="93" t="str">
        <f>'Златибор 2018'!B84</f>
        <v>Изградња чека</v>
      </c>
      <c r="C84" s="94" t="str">
        <f>'Златибор 2018'!C84</f>
        <v>ком.</v>
      </c>
      <c r="D84" s="46">
        <v>1</v>
      </c>
      <c r="E84" s="10">
        <v>170000</v>
      </c>
      <c r="F84" s="61">
        <f t="shared" si="13"/>
        <v>170000</v>
      </c>
      <c r="G84" s="36">
        <f t="shared" si="15"/>
        <v>51000</v>
      </c>
      <c r="H84" s="60">
        <f t="shared" si="16"/>
        <v>25500</v>
      </c>
      <c r="I84" s="37">
        <f t="shared" si="17"/>
        <v>93500.00000000001</v>
      </c>
      <c r="J84" s="38"/>
      <c r="K84" s="41"/>
      <c r="L84" s="61">
        <f t="shared" si="14"/>
        <v>0</v>
      </c>
      <c r="M84" s="36">
        <f t="shared" si="18"/>
        <v>0</v>
      </c>
      <c r="N84" s="36">
        <f t="shared" si="19"/>
        <v>0</v>
      </c>
      <c r="O84" s="37">
        <f t="shared" si="20"/>
        <v>0</v>
      </c>
      <c r="P84" s="153">
        <f t="shared" si="12"/>
        <v>51000</v>
      </c>
      <c r="Q84" s="175">
        <f t="shared" si="21"/>
        <v>25500</v>
      </c>
      <c r="R84" s="154">
        <f t="shared" si="21"/>
        <v>93500.00000000001</v>
      </c>
      <c r="S84" s="155">
        <f t="shared" si="22"/>
        <v>170000</v>
      </c>
      <c r="V84" s="86"/>
    </row>
    <row r="85" spans="1:22" s="85" customFormat="1" ht="12">
      <c r="A85" s="121">
        <f>'Златибор 2018'!A85</f>
        <v>80</v>
      </c>
      <c r="B85" s="93" t="str">
        <f>'Златибор 2018'!B85</f>
        <v>Активности на одношењу смећа</v>
      </c>
      <c r="C85" s="94" t="str">
        <f>'Златибор 2018'!C85</f>
        <v>ком.</v>
      </c>
      <c r="D85" s="46">
        <v>1</v>
      </c>
      <c r="E85" s="10">
        <v>100000</v>
      </c>
      <c r="F85" s="61">
        <f t="shared" si="13"/>
        <v>100000</v>
      </c>
      <c r="G85" s="36">
        <f t="shared" si="15"/>
        <v>30000</v>
      </c>
      <c r="H85" s="60">
        <f t="shared" si="16"/>
        <v>15000</v>
      </c>
      <c r="I85" s="37">
        <f t="shared" si="17"/>
        <v>55000.00000000001</v>
      </c>
      <c r="J85" s="38"/>
      <c r="K85" s="41"/>
      <c r="L85" s="61">
        <f t="shared" si="14"/>
        <v>0</v>
      </c>
      <c r="M85" s="36">
        <f t="shared" si="18"/>
        <v>0</v>
      </c>
      <c r="N85" s="36">
        <f t="shared" si="19"/>
        <v>0</v>
      </c>
      <c r="O85" s="37">
        <f t="shared" si="20"/>
        <v>0</v>
      </c>
      <c r="P85" s="153">
        <f t="shared" si="12"/>
        <v>30000</v>
      </c>
      <c r="Q85" s="175">
        <f t="shared" si="21"/>
        <v>15000</v>
      </c>
      <c r="R85" s="154">
        <f t="shared" si="21"/>
        <v>55000.00000000001</v>
      </c>
      <c r="S85" s="155">
        <f t="shared" si="22"/>
        <v>100000</v>
      </c>
      <c r="V85" s="86"/>
    </row>
    <row r="86" spans="1:22" s="85" customFormat="1" ht="12" customHeight="1" hidden="1">
      <c r="A86" s="121">
        <f>'Златибор 2018'!A86</f>
        <v>81</v>
      </c>
      <c r="B86" s="93" t="str">
        <f>'Златибор 2018'!B86</f>
        <v>Набавка батеријских лампи</v>
      </c>
      <c r="C86" s="94" t="str">
        <f>'Златибор 2018'!C86</f>
        <v>ком.</v>
      </c>
      <c r="D86" s="46"/>
      <c r="E86" s="10">
        <v>15000</v>
      </c>
      <c r="F86" s="61">
        <f t="shared" si="13"/>
        <v>0</v>
      </c>
      <c r="G86" s="36">
        <f t="shared" si="15"/>
        <v>0</v>
      </c>
      <c r="H86" s="60">
        <f t="shared" si="16"/>
        <v>0</v>
      </c>
      <c r="I86" s="37">
        <f t="shared" si="17"/>
        <v>0</v>
      </c>
      <c r="J86" s="38"/>
      <c r="K86" s="41"/>
      <c r="L86" s="61">
        <f t="shared" si="14"/>
        <v>0</v>
      </c>
      <c r="M86" s="36">
        <f t="shared" si="18"/>
        <v>0</v>
      </c>
      <c r="N86" s="36">
        <f t="shared" si="19"/>
        <v>0</v>
      </c>
      <c r="O86" s="37">
        <f t="shared" si="20"/>
        <v>0</v>
      </c>
      <c r="P86" s="153">
        <f t="shared" si="12"/>
        <v>0</v>
      </c>
      <c r="Q86" s="175">
        <f t="shared" si="21"/>
        <v>0</v>
      </c>
      <c r="R86" s="154">
        <f t="shared" si="21"/>
        <v>0</v>
      </c>
      <c r="S86" s="155">
        <f t="shared" si="22"/>
        <v>0</v>
      </c>
      <c r="V86" s="86"/>
    </row>
    <row r="87" spans="1:22" s="85" customFormat="1" ht="12" customHeight="1" hidden="1">
      <c r="A87" s="121">
        <f>'Златибор 2018'!A87</f>
        <v>82</v>
      </c>
      <c r="B87" s="93" t="str">
        <f>'Златибор 2018'!B87</f>
        <v>Набавка GPS уређаја</v>
      </c>
      <c r="C87" s="94" t="str">
        <f>'Златибор 2018'!C87</f>
        <v>ком.</v>
      </c>
      <c r="D87" s="46"/>
      <c r="E87" s="10">
        <v>80000</v>
      </c>
      <c r="F87" s="61">
        <f t="shared" si="13"/>
        <v>0</v>
      </c>
      <c r="G87" s="36">
        <f t="shared" si="15"/>
        <v>0</v>
      </c>
      <c r="H87" s="60">
        <f t="shared" si="16"/>
        <v>0</v>
      </c>
      <c r="I87" s="37">
        <f t="shared" si="17"/>
        <v>0</v>
      </c>
      <c r="J87" s="38"/>
      <c r="K87" s="41"/>
      <c r="L87" s="61">
        <f t="shared" si="14"/>
        <v>0</v>
      </c>
      <c r="M87" s="36">
        <f t="shared" si="18"/>
        <v>0</v>
      </c>
      <c r="N87" s="36">
        <f t="shared" si="19"/>
        <v>0</v>
      </c>
      <c r="O87" s="37">
        <f t="shared" si="20"/>
        <v>0</v>
      </c>
      <c r="P87" s="153">
        <f t="shared" si="12"/>
        <v>0</v>
      </c>
      <c r="Q87" s="175">
        <f t="shared" si="21"/>
        <v>0</v>
      </c>
      <c r="R87" s="154">
        <f t="shared" si="21"/>
        <v>0</v>
      </c>
      <c r="S87" s="155">
        <f t="shared" si="22"/>
        <v>0</v>
      </c>
      <c r="V87" s="86"/>
    </row>
    <row r="88" spans="1:22" s="85" customFormat="1" ht="12" customHeight="1" hidden="1">
      <c r="A88" s="121">
        <f>'Златибор 2018'!A88</f>
        <v>83</v>
      </c>
      <c r="B88" s="93" t="str">
        <f>'Златибор 2018'!B88</f>
        <v>Пројекти и радови на реконструкцији старих воденица, ваљарица и сл.</v>
      </c>
      <c r="C88" s="94" t="str">
        <f>'Златибор 2018'!C88</f>
        <v>ком.</v>
      </c>
      <c r="D88" s="46"/>
      <c r="E88" s="10">
        <v>2000000</v>
      </c>
      <c r="F88" s="61">
        <f t="shared" si="13"/>
        <v>0</v>
      </c>
      <c r="G88" s="36">
        <f t="shared" si="15"/>
        <v>0</v>
      </c>
      <c r="H88" s="60">
        <f t="shared" si="16"/>
        <v>0</v>
      </c>
      <c r="I88" s="37">
        <f t="shared" si="17"/>
        <v>0</v>
      </c>
      <c r="J88" s="38"/>
      <c r="K88" s="41"/>
      <c r="L88" s="61">
        <f t="shared" si="14"/>
        <v>0</v>
      </c>
      <c r="M88" s="36">
        <f t="shared" si="18"/>
        <v>0</v>
      </c>
      <c r="N88" s="36">
        <f t="shared" si="19"/>
        <v>0</v>
      </c>
      <c r="O88" s="37">
        <f t="shared" si="20"/>
        <v>0</v>
      </c>
      <c r="P88" s="153">
        <f t="shared" si="12"/>
        <v>0</v>
      </c>
      <c r="Q88" s="175">
        <f t="shared" si="21"/>
        <v>0</v>
      </c>
      <c r="R88" s="154">
        <f t="shared" si="21"/>
        <v>0</v>
      </c>
      <c r="S88" s="155">
        <f t="shared" si="22"/>
        <v>0</v>
      </c>
      <c r="V88" s="86"/>
    </row>
    <row r="89" spans="1:22" s="85" customFormat="1" ht="12" customHeight="1" hidden="1">
      <c r="A89" s="121">
        <f>'Златибор 2018'!A89</f>
        <v>84</v>
      </c>
      <c r="B89" s="93" t="str">
        <f>'Златибор 2018'!B89</f>
        <v>Изгдадња дрвеног моста</v>
      </c>
      <c r="C89" s="94" t="str">
        <f>'Златибор 2018'!C89</f>
        <v>м</v>
      </c>
      <c r="D89" s="46"/>
      <c r="E89" s="10">
        <v>12200</v>
      </c>
      <c r="F89" s="61">
        <f t="shared" si="13"/>
        <v>0</v>
      </c>
      <c r="G89" s="36">
        <f t="shared" si="15"/>
        <v>0</v>
      </c>
      <c r="H89" s="60">
        <f t="shared" si="16"/>
        <v>0</v>
      </c>
      <c r="I89" s="37">
        <f t="shared" si="17"/>
        <v>0</v>
      </c>
      <c r="J89" s="38"/>
      <c r="K89" s="41"/>
      <c r="L89" s="61">
        <f t="shared" si="14"/>
        <v>0</v>
      </c>
      <c r="M89" s="36">
        <f t="shared" si="18"/>
        <v>0</v>
      </c>
      <c r="N89" s="36">
        <f t="shared" si="19"/>
        <v>0</v>
      </c>
      <c r="O89" s="37">
        <f t="shared" si="20"/>
        <v>0</v>
      </c>
      <c r="P89" s="153">
        <f t="shared" si="12"/>
        <v>0</v>
      </c>
      <c r="Q89" s="175">
        <f t="shared" si="21"/>
        <v>0</v>
      </c>
      <c r="R89" s="154">
        <f t="shared" si="21"/>
        <v>0</v>
      </c>
      <c r="S89" s="155">
        <f t="shared" si="22"/>
        <v>0</v>
      </c>
      <c r="V89" s="86"/>
    </row>
    <row r="90" spans="1:22" s="85" customFormat="1" ht="12">
      <c r="A90" s="121">
        <f>'Златибор 2018'!A90</f>
        <v>85</v>
      </c>
      <c r="B90" s="93" t="str">
        <f>'Златибор 2018'!B90</f>
        <v>Откуп старих предмета за формирање изложбене збирке</v>
      </c>
      <c r="C90" s="94" t="str">
        <f>'Златибор 2018'!C90</f>
        <v>ком.</v>
      </c>
      <c r="D90" s="46">
        <v>1</v>
      </c>
      <c r="E90" s="10">
        <v>100000</v>
      </c>
      <c r="F90" s="61">
        <f t="shared" si="13"/>
        <v>100000</v>
      </c>
      <c r="G90" s="36">
        <f t="shared" si="15"/>
        <v>30000</v>
      </c>
      <c r="H90" s="60">
        <f t="shared" si="16"/>
        <v>15000</v>
      </c>
      <c r="I90" s="37">
        <f t="shared" si="17"/>
        <v>55000.00000000001</v>
      </c>
      <c r="J90" s="38"/>
      <c r="K90" s="41"/>
      <c r="L90" s="61">
        <f t="shared" si="14"/>
        <v>0</v>
      </c>
      <c r="M90" s="36">
        <f t="shared" si="18"/>
        <v>0</v>
      </c>
      <c r="N90" s="36">
        <f t="shared" si="19"/>
        <v>0</v>
      </c>
      <c r="O90" s="37">
        <f t="shared" si="20"/>
        <v>0</v>
      </c>
      <c r="P90" s="153">
        <f t="shared" si="12"/>
        <v>30000</v>
      </c>
      <c r="Q90" s="175">
        <f t="shared" si="21"/>
        <v>15000</v>
      </c>
      <c r="R90" s="154">
        <f t="shared" si="21"/>
        <v>55000.00000000001</v>
      </c>
      <c r="S90" s="155">
        <f t="shared" si="22"/>
        <v>100000</v>
      </c>
      <c r="V90" s="86"/>
    </row>
    <row r="91" spans="1:22" s="85" customFormat="1" ht="12" customHeight="1" hidden="1">
      <c r="A91" s="121">
        <f>'Златибор 2018'!A91</f>
        <v>86</v>
      </c>
      <c r="B91" s="93" t="str">
        <f>'Златибор 2018'!B91</f>
        <v>Набавка тримера за траву</v>
      </c>
      <c r="C91" s="94" t="str">
        <f>'Златибор 2018'!C91</f>
        <v>ком.</v>
      </c>
      <c r="D91" s="46"/>
      <c r="E91" s="10">
        <v>80000</v>
      </c>
      <c r="F91" s="61">
        <f t="shared" si="13"/>
        <v>0</v>
      </c>
      <c r="G91" s="36">
        <f t="shared" si="15"/>
        <v>0</v>
      </c>
      <c r="H91" s="60">
        <f t="shared" si="16"/>
        <v>0</v>
      </c>
      <c r="I91" s="37">
        <f t="shared" si="17"/>
        <v>0</v>
      </c>
      <c r="J91" s="38"/>
      <c r="K91" s="41"/>
      <c r="L91" s="61">
        <f t="shared" si="14"/>
        <v>0</v>
      </c>
      <c r="M91" s="36">
        <f t="shared" si="18"/>
        <v>0</v>
      </c>
      <c r="N91" s="36">
        <f t="shared" si="19"/>
        <v>0</v>
      </c>
      <c r="O91" s="37">
        <f t="shared" si="20"/>
        <v>0</v>
      </c>
      <c r="P91" s="153">
        <f t="shared" si="12"/>
        <v>0</v>
      </c>
      <c r="Q91" s="175">
        <f t="shared" si="21"/>
        <v>0</v>
      </c>
      <c r="R91" s="154">
        <f t="shared" si="21"/>
        <v>0</v>
      </c>
      <c r="S91" s="155">
        <f t="shared" si="22"/>
        <v>0</v>
      </c>
      <c r="V91" s="86"/>
    </row>
    <row r="92" spans="1:22" s="85" customFormat="1" ht="12" customHeight="1" hidden="1">
      <c r="A92" s="121">
        <f>'Златибор 2018'!A92</f>
        <v>87</v>
      </c>
      <c r="B92" s="93" t="str">
        <f>'Златибор 2018'!B92</f>
        <v>Набавка штампача са скенером</v>
      </c>
      <c r="C92" s="94" t="str">
        <f>'Златибор 2018'!C92</f>
        <v>ком.</v>
      </c>
      <c r="D92" s="46"/>
      <c r="E92" s="10">
        <v>50000</v>
      </c>
      <c r="F92" s="61">
        <f t="shared" si="13"/>
        <v>0</v>
      </c>
      <c r="G92" s="36">
        <f t="shared" si="15"/>
        <v>0</v>
      </c>
      <c r="H92" s="60">
        <f t="shared" si="16"/>
        <v>0</v>
      </c>
      <c r="I92" s="37">
        <f t="shared" si="17"/>
        <v>0</v>
      </c>
      <c r="J92" s="38"/>
      <c r="K92" s="41"/>
      <c r="L92" s="61">
        <f t="shared" si="14"/>
        <v>0</v>
      </c>
      <c r="M92" s="36">
        <f t="shared" si="18"/>
        <v>0</v>
      </c>
      <c r="N92" s="36">
        <f t="shared" si="19"/>
        <v>0</v>
      </c>
      <c r="O92" s="37">
        <f t="shared" si="20"/>
        <v>0</v>
      </c>
      <c r="P92" s="153">
        <f t="shared" si="12"/>
        <v>0</v>
      </c>
      <c r="Q92" s="175">
        <f t="shared" si="21"/>
        <v>0</v>
      </c>
      <c r="R92" s="154">
        <f t="shared" si="21"/>
        <v>0</v>
      </c>
      <c r="S92" s="155">
        <f t="shared" si="22"/>
        <v>0</v>
      </c>
      <c r="V92" s="86"/>
    </row>
    <row r="93" spans="1:22" s="85" customFormat="1" ht="12">
      <c r="A93" s="121">
        <f>'Златибор 2018'!A93</f>
        <v>88</v>
      </c>
      <c r="B93" s="93" t="str">
        <f>'Златибор 2018'!B93</f>
        <v>Набавка геодетских радова</v>
      </c>
      <c r="C93" s="94" t="str">
        <f>'Златибор 2018'!C93</f>
        <v>ком.</v>
      </c>
      <c r="D93" s="46">
        <v>1</v>
      </c>
      <c r="E93" s="10">
        <v>100000</v>
      </c>
      <c r="F93" s="61">
        <f t="shared" si="13"/>
        <v>100000</v>
      </c>
      <c r="G93" s="36">
        <f t="shared" si="15"/>
        <v>30000</v>
      </c>
      <c r="H93" s="60">
        <f t="shared" si="16"/>
        <v>15000</v>
      </c>
      <c r="I93" s="37">
        <f t="shared" si="17"/>
        <v>55000.00000000001</v>
      </c>
      <c r="J93" s="38"/>
      <c r="K93" s="41"/>
      <c r="L93" s="61">
        <f t="shared" si="14"/>
        <v>0</v>
      </c>
      <c r="M93" s="36">
        <f t="shared" si="18"/>
        <v>0</v>
      </c>
      <c r="N93" s="36">
        <f t="shared" si="19"/>
        <v>0</v>
      </c>
      <c r="O93" s="37">
        <f t="shared" si="20"/>
        <v>0</v>
      </c>
      <c r="P93" s="153">
        <f t="shared" si="12"/>
        <v>30000</v>
      </c>
      <c r="Q93" s="175">
        <f t="shared" si="21"/>
        <v>15000</v>
      </c>
      <c r="R93" s="154">
        <f t="shared" si="21"/>
        <v>55000.00000000001</v>
      </c>
      <c r="S93" s="155">
        <f t="shared" si="22"/>
        <v>100000</v>
      </c>
      <c r="V93" s="86"/>
    </row>
    <row r="94" spans="1:22" s="85" customFormat="1" ht="12" customHeight="1" hidden="1">
      <c r="A94" s="121">
        <f>'Златибор 2018'!A94</f>
        <v>89</v>
      </c>
      <c r="B94" s="93" t="str">
        <f>'Златибор 2018'!B94</f>
        <v>Трошкови израде основа газдовања шумама</v>
      </c>
      <c r="C94" s="94" t="str">
        <f>'Златибор 2018'!C94</f>
        <v>ком.</v>
      </c>
      <c r="D94" s="46"/>
      <c r="E94" s="10"/>
      <c r="F94" s="61">
        <f t="shared" si="13"/>
        <v>0</v>
      </c>
      <c r="G94" s="36">
        <f t="shared" si="15"/>
        <v>0</v>
      </c>
      <c r="H94" s="60">
        <f t="shared" si="16"/>
        <v>0</v>
      </c>
      <c r="I94" s="37">
        <f t="shared" si="17"/>
        <v>0</v>
      </c>
      <c r="J94" s="38"/>
      <c r="K94" s="41"/>
      <c r="L94" s="61">
        <f t="shared" si="14"/>
        <v>0</v>
      </c>
      <c r="M94" s="36">
        <f t="shared" si="18"/>
        <v>0</v>
      </c>
      <c r="N94" s="36">
        <f t="shared" si="19"/>
        <v>0</v>
      </c>
      <c r="O94" s="37">
        <f t="shared" si="20"/>
        <v>0</v>
      </c>
      <c r="P94" s="153">
        <f t="shared" si="12"/>
        <v>0</v>
      </c>
      <c r="Q94" s="175">
        <f t="shared" si="21"/>
        <v>0</v>
      </c>
      <c r="R94" s="154">
        <f t="shared" si="21"/>
        <v>0</v>
      </c>
      <c r="S94" s="155">
        <f t="shared" si="22"/>
        <v>0</v>
      </c>
      <c r="V94" s="86"/>
    </row>
    <row r="95" spans="1:22" s="85" customFormat="1" ht="12" customHeight="1" hidden="1">
      <c r="A95" s="121">
        <f>'Златибор 2018'!A95</f>
        <v>90</v>
      </c>
      <c r="B95" s="93" t="str">
        <f>'Златибор 2018'!B95</f>
        <v>Реализација пројекта презентације ЗП у оквиру клуба Кошутњак</v>
      </c>
      <c r="C95" s="94" t="str">
        <f>'Златибор 2018'!C95</f>
        <v>ком.</v>
      </c>
      <c r="D95" s="46"/>
      <c r="E95" s="70"/>
      <c r="F95" s="61">
        <f t="shared" si="13"/>
        <v>0</v>
      </c>
      <c r="G95" s="36">
        <f t="shared" si="15"/>
        <v>0</v>
      </c>
      <c r="H95" s="60">
        <f t="shared" si="16"/>
        <v>0</v>
      </c>
      <c r="I95" s="37">
        <f t="shared" si="17"/>
        <v>0</v>
      </c>
      <c r="J95" s="38"/>
      <c r="K95" s="41"/>
      <c r="L95" s="61">
        <f t="shared" si="14"/>
        <v>0</v>
      </c>
      <c r="M95" s="36">
        <f t="shared" si="18"/>
        <v>0</v>
      </c>
      <c r="N95" s="36">
        <f t="shared" si="19"/>
        <v>0</v>
      </c>
      <c r="O95" s="37">
        <f t="shared" si="20"/>
        <v>0</v>
      </c>
      <c r="P95" s="153">
        <f t="shared" si="12"/>
        <v>0</v>
      </c>
      <c r="Q95" s="175">
        <f t="shared" si="21"/>
        <v>0</v>
      </c>
      <c r="R95" s="154">
        <f t="shared" si="21"/>
        <v>0</v>
      </c>
      <c r="S95" s="155">
        <f t="shared" si="22"/>
        <v>0</v>
      </c>
      <c r="V95" s="86"/>
    </row>
    <row r="96" spans="1:22" s="85" customFormat="1" ht="12" customHeight="1" hidden="1">
      <c r="A96" s="121">
        <f>'Златибор 2018'!A96</f>
        <v>0</v>
      </c>
      <c r="B96" s="93">
        <f>'Златибор 2018'!B96</f>
        <v>0</v>
      </c>
      <c r="C96" s="94">
        <f>'Златибор 2018'!C96</f>
        <v>0</v>
      </c>
      <c r="D96" s="46"/>
      <c r="E96" s="70"/>
      <c r="F96" s="61">
        <f t="shared" si="13"/>
        <v>0</v>
      </c>
      <c r="G96" s="36">
        <f t="shared" si="15"/>
        <v>0</v>
      </c>
      <c r="H96" s="60">
        <f t="shared" si="16"/>
        <v>0</v>
      </c>
      <c r="I96" s="37">
        <f t="shared" si="17"/>
        <v>0</v>
      </c>
      <c r="J96" s="38"/>
      <c r="K96" s="41"/>
      <c r="L96" s="61">
        <f t="shared" si="14"/>
        <v>0</v>
      </c>
      <c r="M96" s="130">
        <f t="shared" si="18"/>
        <v>0</v>
      </c>
      <c r="N96" s="36">
        <f t="shared" si="19"/>
        <v>0</v>
      </c>
      <c r="O96" s="37">
        <f t="shared" si="20"/>
        <v>0</v>
      </c>
      <c r="P96" s="153">
        <f t="shared" si="12"/>
        <v>0</v>
      </c>
      <c r="Q96" s="175">
        <f t="shared" si="21"/>
        <v>0</v>
      </c>
      <c r="R96" s="154">
        <f t="shared" si="21"/>
        <v>0</v>
      </c>
      <c r="S96" s="155">
        <f t="shared" si="22"/>
        <v>0</v>
      </c>
      <c r="V96" s="86"/>
    </row>
    <row r="97" spans="1:22" s="85" customFormat="1" ht="12" customHeight="1" hidden="1">
      <c r="A97" s="121">
        <f>'Златибор 2018'!A97</f>
        <v>0</v>
      </c>
      <c r="B97" s="93">
        <f>'Златибор 2018'!B97</f>
        <v>0</v>
      </c>
      <c r="C97" s="94">
        <f>'Златибор 2018'!C97</f>
        <v>0</v>
      </c>
      <c r="D97" s="45"/>
      <c r="E97" s="70"/>
      <c r="F97" s="61">
        <f t="shared" si="13"/>
        <v>0</v>
      </c>
      <c r="G97" s="36">
        <f t="shared" si="15"/>
        <v>0</v>
      </c>
      <c r="H97" s="60">
        <f t="shared" si="16"/>
        <v>0</v>
      </c>
      <c r="I97" s="37">
        <f t="shared" si="17"/>
        <v>0</v>
      </c>
      <c r="J97" s="35"/>
      <c r="K97" s="36"/>
      <c r="L97" s="60">
        <f t="shared" si="14"/>
        <v>0</v>
      </c>
      <c r="M97" s="130">
        <f t="shared" si="18"/>
        <v>0</v>
      </c>
      <c r="N97" s="36">
        <f t="shared" si="19"/>
        <v>0</v>
      </c>
      <c r="O97" s="37">
        <f t="shared" si="20"/>
        <v>0</v>
      </c>
      <c r="P97" s="153">
        <f t="shared" si="12"/>
        <v>0</v>
      </c>
      <c r="Q97" s="175">
        <f t="shared" si="21"/>
        <v>0</v>
      </c>
      <c r="R97" s="154">
        <f t="shared" si="21"/>
        <v>0</v>
      </c>
      <c r="S97" s="155">
        <f t="shared" si="22"/>
        <v>0</v>
      </c>
      <c r="V97" s="86"/>
    </row>
    <row r="98" spans="1:22" s="85" customFormat="1" ht="12" customHeight="1" hidden="1">
      <c r="A98" s="121">
        <f>'Златибор 2018'!A98</f>
        <v>0</v>
      </c>
      <c r="B98" s="93">
        <f>'Златибор 2018'!B98</f>
        <v>0</v>
      </c>
      <c r="C98" s="94">
        <f>'Златибор 2018'!C98</f>
        <v>0</v>
      </c>
      <c r="D98" s="45"/>
      <c r="E98" s="70"/>
      <c r="F98" s="61">
        <f t="shared" si="13"/>
        <v>0</v>
      </c>
      <c r="G98" s="36">
        <f t="shared" si="15"/>
        <v>0</v>
      </c>
      <c r="H98" s="60">
        <f t="shared" si="16"/>
        <v>0</v>
      </c>
      <c r="I98" s="37">
        <f t="shared" si="17"/>
        <v>0</v>
      </c>
      <c r="J98" s="35"/>
      <c r="K98" s="36"/>
      <c r="L98" s="60">
        <f t="shared" si="14"/>
        <v>0</v>
      </c>
      <c r="M98" s="130">
        <f t="shared" si="18"/>
        <v>0</v>
      </c>
      <c r="N98" s="36">
        <f t="shared" si="19"/>
        <v>0</v>
      </c>
      <c r="O98" s="37">
        <f t="shared" si="20"/>
        <v>0</v>
      </c>
      <c r="P98" s="153">
        <f t="shared" si="12"/>
        <v>0</v>
      </c>
      <c r="Q98" s="175">
        <f t="shared" si="21"/>
        <v>0</v>
      </c>
      <c r="R98" s="154">
        <f t="shared" si="21"/>
        <v>0</v>
      </c>
      <c r="S98" s="155">
        <f t="shared" si="22"/>
        <v>0</v>
      </c>
      <c r="V98" s="86"/>
    </row>
    <row r="99" spans="1:22" s="85" customFormat="1" ht="12" customHeight="1" hidden="1">
      <c r="A99" s="121">
        <f>'Златибор 2018'!A99</f>
        <v>0</v>
      </c>
      <c r="B99" s="93">
        <f>'Златибор 2018'!B99</f>
        <v>0</v>
      </c>
      <c r="C99" s="94">
        <f>'Златибор 2018'!C99</f>
        <v>0</v>
      </c>
      <c r="D99" s="45"/>
      <c r="E99" s="70"/>
      <c r="F99" s="61">
        <f t="shared" si="13"/>
        <v>0</v>
      </c>
      <c r="G99" s="36">
        <f t="shared" si="15"/>
        <v>0</v>
      </c>
      <c r="H99" s="60">
        <f t="shared" si="16"/>
        <v>0</v>
      </c>
      <c r="I99" s="37">
        <f t="shared" si="17"/>
        <v>0</v>
      </c>
      <c r="J99" s="35"/>
      <c r="K99" s="36"/>
      <c r="L99" s="60">
        <f t="shared" si="14"/>
        <v>0</v>
      </c>
      <c r="M99" s="130">
        <f t="shared" si="18"/>
        <v>0</v>
      </c>
      <c r="N99" s="36">
        <f t="shared" si="19"/>
        <v>0</v>
      </c>
      <c r="O99" s="37">
        <f t="shared" si="20"/>
        <v>0</v>
      </c>
      <c r="P99" s="153">
        <f t="shared" si="12"/>
        <v>0</v>
      </c>
      <c r="Q99" s="175">
        <f t="shared" si="21"/>
        <v>0</v>
      </c>
      <c r="R99" s="154">
        <f t="shared" si="21"/>
        <v>0</v>
      </c>
      <c r="S99" s="155">
        <f t="shared" si="22"/>
        <v>0</v>
      </c>
      <c r="V99" s="86"/>
    </row>
    <row r="100" spans="1:22" s="85" customFormat="1" ht="12" customHeight="1" hidden="1">
      <c r="A100" s="121">
        <f>'Златибор 2018'!A100</f>
        <v>0</v>
      </c>
      <c r="B100" s="93">
        <f>'Златибор 2018'!B100</f>
        <v>0</v>
      </c>
      <c r="C100" s="94">
        <f>'Златибор 2018'!C100</f>
        <v>0</v>
      </c>
      <c r="D100" s="45"/>
      <c r="E100" s="70"/>
      <c r="F100" s="61">
        <f t="shared" si="13"/>
        <v>0</v>
      </c>
      <c r="G100" s="36">
        <f t="shared" si="15"/>
        <v>0</v>
      </c>
      <c r="H100" s="60">
        <f t="shared" si="16"/>
        <v>0</v>
      </c>
      <c r="I100" s="37">
        <f t="shared" si="17"/>
        <v>0</v>
      </c>
      <c r="J100" s="35"/>
      <c r="K100" s="36"/>
      <c r="L100" s="60">
        <f t="shared" si="14"/>
        <v>0</v>
      </c>
      <c r="M100" s="130">
        <f t="shared" si="18"/>
        <v>0</v>
      </c>
      <c r="N100" s="36">
        <f t="shared" si="19"/>
        <v>0</v>
      </c>
      <c r="O100" s="37">
        <f t="shared" si="20"/>
        <v>0</v>
      </c>
      <c r="P100" s="153">
        <f t="shared" si="12"/>
        <v>0</v>
      </c>
      <c r="Q100" s="175">
        <f t="shared" si="21"/>
        <v>0</v>
      </c>
      <c r="R100" s="154">
        <f t="shared" si="21"/>
        <v>0</v>
      </c>
      <c r="S100" s="155">
        <f t="shared" si="22"/>
        <v>0</v>
      </c>
      <c r="V100" s="86"/>
    </row>
    <row r="101" spans="1:22" s="85" customFormat="1" ht="12" customHeight="1" hidden="1">
      <c r="A101" s="121">
        <f>'Златибор 2018'!A101</f>
        <v>0</v>
      </c>
      <c r="B101" s="93">
        <f>'Златибор 2018'!B101</f>
        <v>0</v>
      </c>
      <c r="C101" s="94">
        <f>'Златибор 2018'!C101</f>
        <v>0</v>
      </c>
      <c r="D101" s="45"/>
      <c r="E101" s="70"/>
      <c r="F101" s="61">
        <f t="shared" si="13"/>
        <v>0</v>
      </c>
      <c r="G101" s="36">
        <f t="shared" si="15"/>
        <v>0</v>
      </c>
      <c r="H101" s="60">
        <f t="shared" si="16"/>
        <v>0</v>
      </c>
      <c r="I101" s="37">
        <f t="shared" si="17"/>
        <v>0</v>
      </c>
      <c r="J101" s="35"/>
      <c r="K101" s="36"/>
      <c r="L101" s="60">
        <f t="shared" si="14"/>
        <v>0</v>
      </c>
      <c r="M101" s="130">
        <f t="shared" si="18"/>
        <v>0</v>
      </c>
      <c r="N101" s="36">
        <f t="shared" si="19"/>
        <v>0</v>
      </c>
      <c r="O101" s="37">
        <f t="shared" si="20"/>
        <v>0</v>
      </c>
      <c r="P101" s="153">
        <f t="shared" si="12"/>
        <v>0</v>
      </c>
      <c r="Q101" s="175">
        <f t="shared" si="21"/>
        <v>0</v>
      </c>
      <c r="R101" s="154">
        <f t="shared" si="21"/>
        <v>0</v>
      </c>
      <c r="S101" s="155">
        <f t="shared" si="22"/>
        <v>0</v>
      </c>
      <c r="V101" s="86"/>
    </row>
    <row r="102" spans="1:22" s="85" customFormat="1" ht="12" customHeight="1" hidden="1">
      <c r="A102" s="121" t="str">
        <f>'Златибор 2018'!A102</f>
        <v>Учешће ЈП ,,Србојашуме Београд -36 %</v>
      </c>
      <c r="B102" s="93">
        <f>'Златибор 2018'!B102</f>
        <v>0</v>
      </c>
      <c r="C102" s="94">
        <f>'Златибор 2018'!C102</f>
        <v>0</v>
      </c>
      <c r="D102" s="45"/>
      <c r="E102" s="70"/>
      <c r="F102" s="61">
        <f t="shared" si="13"/>
        <v>0</v>
      </c>
      <c r="G102" s="36">
        <f t="shared" si="15"/>
        <v>0</v>
      </c>
      <c r="H102" s="60">
        <f t="shared" si="16"/>
        <v>0</v>
      </c>
      <c r="I102" s="37">
        <f t="shared" si="17"/>
        <v>0</v>
      </c>
      <c r="J102" s="35"/>
      <c r="K102" s="36"/>
      <c r="L102" s="60">
        <f t="shared" si="14"/>
        <v>0</v>
      </c>
      <c r="M102" s="130">
        <f t="shared" si="18"/>
        <v>0</v>
      </c>
      <c r="N102" s="36">
        <f t="shared" si="19"/>
        <v>0</v>
      </c>
      <c r="O102" s="37">
        <f t="shared" si="20"/>
        <v>0</v>
      </c>
      <c r="P102" s="153">
        <f t="shared" si="12"/>
        <v>0</v>
      </c>
      <c r="Q102" s="175">
        <f t="shared" si="21"/>
        <v>0</v>
      </c>
      <c r="R102" s="154">
        <f t="shared" si="21"/>
        <v>0</v>
      </c>
      <c r="S102" s="155">
        <f t="shared" si="22"/>
        <v>0</v>
      </c>
      <c r="V102" s="86"/>
    </row>
    <row r="103" spans="1:22" s="85" customFormat="1" ht="12" customHeight="1" hidden="1">
      <c r="A103" s="121" t="str">
        <f>'Златибор 2018'!A103</f>
        <v>Учешће Буџета Републике Србије - 64%</v>
      </c>
      <c r="B103" s="93">
        <f>'Златибор 2018'!B103</f>
        <v>0</v>
      </c>
      <c r="C103" s="94">
        <f>'Златибор 2018'!C103</f>
        <v>0</v>
      </c>
      <c r="D103" s="45"/>
      <c r="E103" s="70"/>
      <c r="F103" s="61">
        <f t="shared" si="13"/>
        <v>0</v>
      </c>
      <c r="G103" s="36">
        <f t="shared" si="15"/>
        <v>0</v>
      </c>
      <c r="H103" s="60">
        <f t="shared" si="16"/>
        <v>0</v>
      </c>
      <c r="I103" s="37">
        <f t="shared" si="17"/>
        <v>0</v>
      </c>
      <c r="J103" s="35"/>
      <c r="K103" s="36"/>
      <c r="L103" s="60">
        <f t="shared" si="14"/>
        <v>0</v>
      </c>
      <c r="M103" s="130">
        <f t="shared" si="18"/>
        <v>0</v>
      </c>
      <c r="N103" s="36">
        <f t="shared" si="19"/>
        <v>0</v>
      </c>
      <c r="O103" s="37">
        <f t="shared" si="20"/>
        <v>0</v>
      </c>
      <c r="P103" s="153">
        <f t="shared" si="12"/>
        <v>0</v>
      </c>
      <c r="Q103" s="175">
        <f t="shared" si="21"/>
        <v>0</v>
      </c>
      <c r="R103" s="154">
        <f t="shared" si="21"/>
        <v>0</v>
      </c>
      <c r="S103" s="155">
        <f t="shared" si="22"/>
        <v>0</v>
      </c>
      <c r="V103" s="86"/>
    </row>
    <row r="104" spans="1:22" s="85" customFormat="1" ht="12" customHeight="1" hidden="1">
      <c r="A104" s="121">
        <f>'Златибор 2018'!A104</f>
        <v>0</v>
      </c>
      <c r="B104" s="93">
        <f>'Златибор 2018'!B104</f>
        <v>0</v>
      </c>
      <c r="C104" s="94">
        <f>'Златибор 2018'!C104</f>
        <v>0</v>
      </c>
      <c r="D104" s="45"/>
      <c r="E104" s="70"/>
      <c r="F104" s="61">
        <f t="shared" si="13"/>
        <v>0</v>
      </c>
      <c r="G104" s="36">
        <f t="shared" si="15"/>
        <v>0</v>
      </c>
      <c r="H104" s="60">
        <f t="shared" si="16"/>
        <v>0</v>
      </c>
      <c r="I104" s="37">
        <f t="shared" si="17"/>
        <v>0</v>
      </c>
      <c r="J104" s="35"/>
      <c r="K104" s="36"/>
      <c r="L104" s="60">
        <f t="shared" si="14"/>
        <v>0</v>
      </c>
      <c r="M104" s="130">
        <f t="shared" si="18"/>
        <v>0</v>
      </c>
      <c r="N104" s="36">
        <f t="shared" si="19"/>
        <v>0</v>
      </c>
      <c r="O104" s="37">
        <f t="shared" si="20"/>
        <v>0</v>
      </c>
      <c r="P104" s="153">
        <f t="shared" si="12"/>
        <v>0</v>
      </c>
      <c r="Q104" s="175">
        <f t="shared" si="21"/>
        <v>0</v>
      </c>
      <c r="R104" s="154">
        <f t="shared" si="21"/>
        <v>0</v>
      </c>
      <c r="S104" s="155">
        <f t="shared" si="22"/>
        <v>0</v>
      </c>
      <c r="V104" s="86"/>
    </row>
    <row r="105" spans="1:22" s="85" customFormat="1" ht="12" customHeight="1" hidden="1">
      <c r="A105" s="121">
        <f>'Златибор 2018'!A105</f>
        <v>0</v>
      </c>
      <c r="B105" s="93">
        <f>'Златибор 2018'!B105</f>
        <v>0</v>
      </c>
      <c r="C105" s="94">
        <f>'Златибор 2018'!C105</f>
        <v>0</v>
      </c>
      <c r="D105" s="45"/>
      <c r="E105" s="70"/>
      <c r="F105" s="61">
        <f t="shared" si="13"/>
        <v>0</v>
      </c>
      <c r="G105" s="36">
        <f t="shared" si="15"/>
        <v>0</v>
      </c>
      <c r="H105" s="60">
        <f t="shared" si="16"/>
        <v>0</v>
      </c>
      <c r="I105" s="37">
        <f t="shared" si="17"/>
        <v>0</v>
      </c>
      <c r="J105" s="35"/>
      <c r="K105" s="36"/>
      <c r="L105" s="60">
        <f t="shared" si="14"/>
        <v>0</v>
      </c>
      <c r="M105" s="130">
        <f t="shared" si="18"/>
        <v>0</v>
      </c>
      <c r="N105" s="36">
        <f t="shared" si="19"/>
        <v>0</v>
      </c>
      <c r="O105" s="37">
        <f t="shared" si="20"/>
        <v>0</v>
      </c>
      <c r="P105" s="153">
        <f t="shared" si="12"/>
        <v>0</v>
      </c>
      <c r="Q105" s="175">
        <f t="shared" si="21"/>
        <v>0</v>
      </c>
      <c r="R105" s="154">
        <f t="shared" si="21"/>
        <v>0</v>
      </c>
      <c r="S105" s="155">
        <f t="shared" si="22"/>
        <v>0</v>
      </c>
      <c r="V105" s="86"/>
    </row>
    <row r="106" spans="1:22" s="85" customFormat="1" ht="12" customHeight="1" hidden="1">
      <c r="A106" s="121">
        <f>'Златибор 2018'!A106</f>
        <v>0</v>
      </c>
      <c r="B106" s="93">
        <f>'Златибор 2018'!B106</f>
        <v>0</v>
      </c>
      <c r="C106" s="94">
        <f>'Златибор 2018'!C106</f>
        <v>0</v>
      </c>
      <c r="D106" s="45"/>
      <c r="E106" s="70"/>
      <c r="F106" s="61">
        <f t="shared" si="13"/>
        <v>0</v>
      </c>
      <c r="G106" s="36">
        <f t="shared" si="15"/>
        <v>0</v>
      </c>
      <c r="H106" s="60">
        <f t="shared" si="16"/>
        <v>0</v>
      </c>
      <c r="I106" s="37">
        <f t="shared" si="17"/>
        <v>0</v>
      </c>
      <c r="J106" s="35"/>
      <c r="K106" s="36"/>
      <c r="L106" s="60">
        <f t="shared" si="14"/>
        <v>0</v>
      </c>
      <c r="M106" s="130">
        <f t="shared" si="18"/>
        <v>0</v>
      </c>
      <c r="N106" s="36">
        <f t="shared" si="19"/>
        <v>0</v>
      </c>
      <c r="O106" s="37">
        <f t="shared" si="20"/>
        <v>0</v>
      </c>
      <c r="P106" s="153">
        <f t="shared" si="12"/>
        <v>0</v>
      </c>
      <c r="Q106" s="175">
        <f t="shared" si="21"/>
        <v>0</v>
      </c>
      <c r="R106" s="154">
        <f t="shared" si="21"/>
        <v>0</v>
      </c>
      <c r="S106" s="155">
        <f t="shared" si="22"/>
        <v>0</v>
      </c>
      <c r="V106" s="86"/>
    </row>
    <row r="107" spans="1:22" s="85" customFormat="1" ht="12" customHeight="1" hidden="1">
      <c r="A107" s="121">
        <f>'Златибор 2018'!A107</f>
        <v>0</v>
      </c>
      <c r="B107" s="93">
        <f>'Златибор 2018'!B107</f>
        <v>0</v>
      </c>
      <c r="C107" s="94">
        <f>'Златибор 2018'!C107</f>
        <v>0</v>
      </c>
      <c r="D107" s="45"/>
      <c r="E107" s="70"/>
      <c r="F107" s="61">
        <f t="shared" si="13"/>
        <v>0</v>
      </c>
      <c r="G107" s="36">
        <f t="shared" si="15"/>
        <v>0</v>
      </c>
      <c r="H107" s="60">
        <f t="shared" si="16"/>
        <v>0</v>
      </c>
      <c r="I107" s="37">
        <f t="shared" si="17"/>
        <v>0</v>
      </c>
      <c r="J107" s="35"/>
      <c r="K107" s="36"/>
      <c r="L107" s="60">
        <f t="shared" si="14"/>
        <v>0</v>
      </c>
      <c r="M107" s="130">
        <f t="shared" si="18"/>
        <v>0</v>
      </c>
      <c r="N107" s="36">
        <f t="shared" si="19"/>
        <v>0</v>
      </c>
      <c r="O107" s="37">
        <f t="shared" si="20"/>
        <v>0</v>
      </c>
      <c r="P107" s="153">
        <f t="shared" si="12"/>
        <v>0</v>
      </c>
      <c r="Q107" s="175">
        <f t="shared" si="21"/>
        <v>0</v>
      </c>
      <c r="R107" s="154">
        <f t="shared" si="21"/>
        <v>0</v>
      </c>
      <c r="S107" s="155">
        <f t="shared" si="22"/>
        <v>0</v>
      </c>
      <c r="V107" s="86"/>
    </row>
    <row r="108" spans="1:22" s="85" customFormat="1" ht="12" customHeight="1" hidden="1">
      <c r="A108" s="121">
        <f>'Златибор 2018'!A108</f>
        <v>0</v>
      </c>
      <c r="B108" s="93">
        <f>'Златибор 2018'!B108</f>
        <v>0</v>
      </c>
      <c r="C108" s="94">
        <f>'Златибор 2018'!C108</f>
        <v>0</v>
      </c>
      <c r="D108" s="45"/>
      <c r="E108" s="70"/>
      <c r="F108" s="60">
        <f t="shared" si="13"/>
        <v>0</v>
      </c>
      <c r="G108" s="130">
        <f t="shared" si="15"/>
        <v>0</v>
      </c>
      <c r="H108" s="60">
        <f t="shared" si="16"/>
        <v>0</v>
      </c>
      <c r="I108" s="37">
        <f t="shared" si="17"/>
        <v>0</v>
      </c>
      <c r="J108" s="35"/>
      <c r="K108" s="36"/>
      <c r="L108" s="60">
        <f t="shared" si="14"/>
        <v>0</v>
      </c>
      <c r="M108" s="130">
        <f t="shared" si="18"/>
        <v>0</v>
      </c>
      <c r="N108" s="36">
        <f t="shared" si="19"/>
        <v>0</v>
      </c>
      <c r="O108" s="37">
        <f t="shared" si="20"/>
        <v>0</v>
      </c>
      <c r="P108" s="153">
        <f t="shared" si="12"/>
        <v>0</v>
      </c>
      <c r="Q108" s="175">
        <f t="shared" si="21"/>
        <v>0</v>
      </c>
      <c r="R108" s="154">
        <f t="shared" si="21"/>
        <v>0</v>
      </c>
      <c r="S108" s="155">
        <f t="shared" si="22"/>
        <v>0</v>
      </c>
      <c r="V108" s="86"/>
    </row>
    <row r="109" spans="1:22" s="85" customFormat="1" ht="12" customHeight="1" hidden="1">
      <c r="A109" s="121">
        <f>'Златибор 2018'!A109</f>
        <v>0</v>
      </c>
      <c r="B109" s="93">
        <f>'Златибор 2018'!B109</f>
        <v>0</v>
      </c>
      <c r="C109" s="94">
        <f>'Златибор 2018'!C109</f>
        <v>0</v>
      </c>
      <c r="D109" s="45"/>
      <c r="E109" s="70"/>
      <c r="F109" s="60">
        <f t="shared" si="13"/>
        <v>0</v>
      </c>
      <c r="G109" s="130">
        <f t="shared" si="15"/>
        <v>0</v>
      </c>
      <c r="H109" s="60">
        <f t="shared" si="16"/>
        <v>0</v>
      </c>
      <c r="I109" s="37">
        <f t="shared" si="17"/>
        <v>0</v>
      </c>
      <c r="J109" s="35"/>
      <c r="K109" s="36"/>
      <c r="L109" s="60">
        <f t="shared" si="14"/>
        <v>0</v>
      </c>
      <c r="M109" s="130">
        <f t="shared" si="18"/>
        <v>0</v>
      </c>
      <c r="N109" s="36">
        <f t="shared" si="19"/>
        <v>0</v>
      </c>
      <c r="O109" s="37">
        <f t="shared" si="20"/>
        <v>0</v>
      </c>
      <c r="P109" s="153">
        <f t="shared" si="12"/>
        <v>0</v>
      </c>
      <c r="Q109" s="175">
        <f t="shared" si="21"/>
        <v>0</v>
      </c>
      <c r="R109" s="154">
        <f t="shared" si="21"/>
        <v>0</v>
      </c>
      <c r="S109" s="155">
        <f t="shared" si="22"/>
        <v>0</v>
      </c>
      <c r="V109" s="86"/>
    </row>
    <row r="110" spans="1:22" s="85" customFormat="1" ht="12" customHeight="1" hidden="1">
      <c r="A110" s="121">
        <f>'Златибор 2018'!A110</f>
        <v>0</v>
      </c>
      <c r="B110" s="93">
        <f>'Златибор 2018'!B110</f>
        <v>0</v>
      </c>
      <c r="C110" s="94">
        <f>'Златибор 2018'!C110</f>
        <v>0</v>
      </c>
      <c r="D110" s="45"/>
      <c r="E110" s="70"/>
      <c r="F110" s="60">
        <f t="shared" si="13"/>
        <v>0</v>
      </c>
      <c r="G110" s="130">
        <f t="shared" si="15"/>
        <v>0</v>
      </c>
      <c r="H110" s="60">
        <f t="shared" si="16"/>
        <v>0</v>
      </c>
      <c r="I110" s="37">
        <f t="shared" si="17"/>
        <v>0</v>
      </c>
      <c r="J110" s="35"/>
      <c r="K110" s="36"/>
      <c r="L110" s="60">
        <f t="shared" si="14"/>
        <v>0</v>
      </c>
      <c r="M110" s="130">
        <f t="shared" si="18"/>
        <v>0</v>
      </c>
      <c r="N110" s="36">
        <f t="shared" si="19"/>
        <v>0</v>
      </c>
      <c r="O110" s="37">
        <f t="shared" si="20"/>
        <v>0</v>
      </c>
      <c r="P110" s="153">
        <f t="shared" si="12"/>
        <v>0</v>
      </c>
      <c r="Q110" s="175">
        <f t="shared" si="21"/>
        <v>0</v>
      </c>
      <c r="R110" s="154">
        <f t="shared" si="21"/>
        <v>0</v>
      </c>
      <c r="S110" s="155">
        <f t="shared" si="22"/>
        <v>0</v>
      </c>
      <c r="V110" s="86"/>
    </row>
    <row r="111" spans="1:22" s="85" customFormat="1" ht="12" customHeight="1" hidden="1">
      <c r="A111" s="97"/>
      <c r="B111" s="98"/>
      <c r="C111" s="99"/>
      <c r="D111" s="100"/>
      <c r="E111" s="101"/>
      <c r="F111" s="62">
        <f t="shared" si="13"/>
        <v>0</v>
      </c>
      <c r="G111" s="36">
        <f t="shared" si="15"/>
        <v>0</v>
      </c>
      <c r="H111" s="60">
        <f t="shared" si="16"/>
        <v>0</v>
      </c>
      <c r="I111" s="37">
        <f t="shared" si="17"/>
        <v>0</v>
      </c>
      <c r="J111" s="53"/>
      <c r="K111" s="51"/>
      <c r="L111" s="62">
        <f t="shared" si="14"/>
        <v>0</v>
      </c>
      <c r="M111" s="50">
        <f t="shared" si="18"/>
        <v>0</v>
      </c>
      <c r="N111" s="50">
        <f t="shared" si="19"/>
        <v>0</v>
      </c>
      <c r="O111" s="58">
        <f t="shared" si="20"/>
        <v>0</v>
      </c>
      <c r="P111" s="182">
        <f t="shared" si="12"/>
        <v>0</v>
      </c>
      <c r="Q111" s="183">
        <f t="shared" si="21"/>
        <v>0</v>
      </c>
      <c r="R111" s="184">
        <f t="shared" si="21"/>
        <v>0</v>
      </c>
      <c r="S111" s="185">
        <f t="shared" si="22"/>
        <v>0</v>
      </c>
      <c r="V111" s="86"/>
    </row>
    <row r="112" spans="1:22" s="79" customFormat="1" ht="22.5" customHeight="1" thickBot="1">
      <c r="A112" s="72"/>
      <c r="B112" s="73"/>
      <c r="C112" s="74"/>
      <c r="D112" s="75"/>
      <c r="E112" s="76"/>
      <c r="F112" s="77">
        <f>SUM(F6:F111)</f>
        <v>64943290.9914</v>
      </c>
      <c r="G112" s="76">
        <f>SUM(G6:G111)</f>
        <v>18222987.297420003</v>
      </c>
      <c r="H112" s="76">
        <f>SUM(H6:H111)</f>
        <v>9111493.648710001</v>
      </c>
      <c r="I112" s="78">
        <f>SUM(I6:I111)</f>
        <v>37608810.04527</v>
      </c>
      <c r="J112" s="75"/>
      <c r="K112" s="76"/>
      <c r="L112" s="77">
        <f aca="true" t="shared" si="23" ref="L112:Q112">SUM(L6:L111)</f>
        <v>3453156</v>
      </c>
      <c r="M112" s="76">
        <f t="shared" si="23"/>
        <v>1035946.7999999999</v>
      </c>
      <c r="N112" s="76">
        <f t="shared" si="23"/>
        <v>517973.39999999997</v>
      </c>
      <c r="O112" s="78">
        <f t="shared" si="23"/>
        <v>1899235.8000000003</v>
      </c>
      <c r="P112" s="144">
        <f t="shared" si="23"/>
        <v>19258934.09742</v>
      </c>
      <c r="Q112" s="146">
        <f t="shared" si="23"/>
        <v>9629467.04871</v>
      </c>
      <c r="R112" s="146">
        <f>SUM(R6:R93)</f>
        <v>39508045.84527</v>
      </c>
      <c r="S112" s="147">
        <f>SUM(S6:S93)</f>
        <v>68396446.9914</v>
      </c>
      <c r="V112" s="80"/>
    </row>
    <row r="113" spans="1:22" s="85" customFormat="1" ht="12">
      <c r="A113" s="87"/>
      <c r="B113" s="102"/>
      <c r="D113" s="103"/>
      <c r="E113" s="86"/>
      <c r="F113" s="86"/>
      <c r="G113" s="86"/>
      <c r="H113" s="86"/>
      <c r="I113" s="86"/>
      <c r="J113" s="103"/>
      <c r="K113" s="86"/>
      <c r="L113" s="86"/>
      <c r="M113" s="86"/>
      <c r="N113" s="86"/>
      <c r="O113" s="86"/>
      <c r="P113" s="79"/>
      <c r="Q113" s="79"/>
      <c r="R113" s="118"/>
      <c r="S113" s="104"/>
      <c r="V113" s="86"/>
    </row>
    <row r="114" spans="1:22" s="85" customFormat="1" ht="12">
      <c r="A114" s="227" t="s">
        <v>121</v>
      </c>
      <c r="B114" s="227"/>
      <c r="D114" s="103"/>
      <c r="E114" s="86"/>
      <c r="F114" s="86"/>
      <c r="G114" s="86"/>
      <c r="H114" s="86"/>
      <c r="I114" s="86"/>
      <c r="J114" s="103"/>
      <c r="K114" s="86"/>
      <c r="L114" s="86"/>
      <c r="M114" s="86"/>
      <c r="N114" s="86"/>
      <c r="O114" s="86"/>
      <c r="P114" s="79"/>
      <c r="Q114" s="79"/>
      <c r="R114" s="86"/>
      <c r="V114" s="86"/>
    </row>
    <row r="115" spans="1:22" s="85" customFormat="1" ht="12">
      <c r="A115" s="227" t="s">
        <v>120</v>
      </c>
      <c r="B115" s="227"/>
      <c r="D115" s="103"/>
      <c r="E115" s="86"/>
      <c r="F115" s="86"/>
      <c r="G115" s="86"/>
      <c r="H115" s="86"/>
      <c r="I115" s="86"/>
      <c r="J115" s="103"/>
      <c r="K115" s="86"/>
      <c r="L115" s="86"/>
      <c r="M115" s="86"/>
      <c r="N115" s="86"/>
      <c r="O115" s="86"/>
      <c r="P115" s="79"/>
      <c r="Q115" s="79"/>
      <c r="R115" s="86"/>
      <c r="V115" s="86"/>
    </row>
    <row r="116" spans="1:28" s="84" customFormat="1" ht="12.75">
      <c r="A116" s="87"/>
      <c r="B116" s="102"/>
      <c r="C116" s="85"/>
      <c r="D116" s="103"/>
      <c r="E116" s="86"/>
      <c r="F116" s="86"/>
      <c r="G116" s="83"/>
      <c r="H116" s="83"/>
      <c r="I116" s="83"/>
      <c r="J116" s="103"/>
      <c r="K116" s="86"/>
      <c r="L116" s="86"/>
      <c r="M116" s="83"/>
      <c r="N116" s="83"/>
      <c r="O116" s="83"/>
      <c r="P116" s="80"/>
      <c r="Q116" s="80"/>
      <c r="R116" s="86"/>
      <c r="S116" s="85"/>
      <c r="T116" s="85"/>
      <c r="U116" s="85"/>
      <c r="V116" s="86"/>
      <c r="W116" s="85"/>
      <c r="X116" s="85"/>
      <c r="Y116" s="85"/>
      <c r="Z116" s="85"/>
      <c r="AA116" s="85"/>
      <c r="AB116" s="85"/>
    </row>
    <row r="117" spans="1:28" s="84" customFormat="1" ht="12.75">
      <c r="A117" s="87"/>
      <c r="B117" s="102"/>
      <c r="C117" s="85"/>
      <c r="D117" s="103"/>
      <c r="E117" s="86"/>
      <c r="F117" s="86"/>
      <c r="G117" s="83"/>
      <c r="H117" s="83"/>
      <c r="I117" s="83"/>
      <c r="J117" s="103"/>
      <c r="K117" s="86"/>
      <c r="L117" s="86"/>
      <c r="M117" s="83"/>
      <c r="N117" s="83"/>
      <c r="O117" s="83"/>
      <c r="P117" s="161">
        <f>P112/S112</f>
        <v>0.28157799044505294</v>
      </c>
      <c r="Q117" s="161"/>
      <c r="R117" s="86"/>
      <c r="S117" s="85"/>
      <c r="T117" s="85"/>
      <c r="U117" s="85"/>
      <c r="V117" s="86"/>
      <c r="W117" s="85"/>
      <c r="X117" s="85"/>
      <c r="Y117" s="85"/>
      <c r="Z117" s="85"/>
      <c r="AA117" s="85"/>
      <c r="AB117" s="85"/>
    </row>
    <row r="118" spans="1:28" s="84" customFormat="1" ht="12.75">
      <c r="A118" s="87"/>
      <c r="B118" s="102"/>
      <c r="C118" s="85"/>
      <c r="D118" s="103"/>
      <c r="E118" s="86"/>
      <c r="F118" s="86"/>
      <c r="G118" s="83"/>
      <c r="H118" s="83"/>
      <c r="I118" s="83"/>
      <c r="J118" s="103"/>
      <c r="K118" s="86"/>
      <c r="L118" s="86"/>
      <c r="M118" s="83"/>
      <c r="N118" s="83"/>
      <c r="O118" s="83"/>
      <c r="P118" s="161">
        <f>R112/S112</f>
        <v>0.5776330143324205</v>
      </c>
      <c r="Q118" s="161"/>
      <c r="R118" s="86"/>
      <c r="S118" s="85"/>
      <c r="T118" s="85"/>
      <c r="U118" s="85"/>
      <c r="V118" s="86"/>
      <c r="W118" s="85"/>
      <c r="X118" s="85"/>
      <c r="Y118" s="85"/>
      <c r="Z118" s="85"/>
      <c r="AA118" s="85"/>
      <c r="AB118" s="85"/>
    </row>
    <row r="119" spans="1:28" s="84" customFormat="1" ht="12.75">
      <c r="A119" s="87"/>
      <c r="B119" s="102"/>
      <c r="C119" s="85"/>
      <c r="D119" s="103"/>
      <c r="E119" s="86"/>
      <c r="F119" s="86"/>
      <c r="G119" s="83"/>
      <c r="H119" s="83"/>
      <c r="I119" s="83"/>
      <c r="J119" s="103"/>
      <c r="K119" s="86"/>
      <c r="L119" s="86"/>
      <c r="M119" s="83"/>
      <c r="N119" s="83"/>
      <c r="O119" s="83"/>
      <c r="P119" s="79"/>
      <c r="Q119" s="79"/>
      <c r="R119" s="86"/>
      <c r="S119" s="85"/>
      <c r="T119" s="85"/>
      <c r="U119" s="85"/>
      <c r="V119" s="86"/>
      <c r="W119" s="85"/>
      <c r="X119" s="85"/>
      <c r="Y119" s="85"/>
      <c r="Z119" s="85"/>
      <c r="AA119" s="85"/>
      <c r="AB119" s="85"/>
    </row>
  </sheetData>
  <sheetProtection/>
  <mergeCells count="9">
    <mergeCell ref="A1:S1"/>
    <mergeCell ref="A114:B114"/>
    <mergeCell ref="A115:B115"/>
    <mergeCell ref="A3:A4"/>
    <mergeCell ref="B3:B4"/>
    <mergeCell ref="C3:C4"/>
    <mergeCell ref="D3:I3"/>
    <mergeCell ref="J3:O3"/>
    <mergeCell ref="P3:S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19"/>
  <sheetViews>
    <sheetView showZeros="0" view="pageBreakPreview" zoomScaleSheetLayoutView="100" zoomScalePageLayoutView="0" workbookViewId="0" topLeftCell="A5">
      <selection activeCell="D72" sqref="D72"/>
    </sheetView>
  </sheetViews>
  <sheetFormatPr defaultColWidth="9.140625" defaultRowHeight="12.75"/>
  <cols>
    <col min="1" max="1" width="5.28125" style="2" customWidth="1"/>
    <col min="2" max="2" width="58.28125" style="3" customWidth="1"/>
    <col min="3" max="3" width="6.421875" style="1" customWidth="1"/>
    <col min="4" max="4" width="9.7109375" style="7" customWidth="1"/>
    <col min="5" max="6" width="11.7109375" style="4" customWidth="1"/>
    <col min="7" max="8" width="10.57421875" style="83" customWidth="1"/>
    <col min="9" max="9" width="10.7109375" style="83" customWidth="1"/>
    <col min="10" max="10" width="9.7109375" style="7" customWidth="1"/>
    <col min="11" max="11" width="9.7109375" style="4" customWidth="1"/>
    <col min="12" max="12" width="11.7109375" style="4" customWidth="1"/>
    <col min="13" max="15" width="9.71093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11.7109375" style="1" bestFit="1" customWidth="1"/>
    <col min="21" max="21" width="9.140625" style="1" customWidth="1"/>
    <col min="22" max="22" width="12.7109375" style="4" bestFit="1" customWidth="1"/>
    <col min="23" max="25" width="9.140625" style="1" customWidth="1"/>
    <col min="26" max="26" width="11.57421875" style="1" bestFit="1" customWidth="1"/>
    <col min="27" max="16384" width="9.140625" style="1" customWidth="1"/>
  </cols>
  <sheetData>
    <row r="1" spans="1:19" ht="15.75" customHeight="1">
      <c r="A1" s="228" t="s">
        <v>134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.75" customHeight="1" thickBot="1">
      <c r="A2" s="8"/>
      <c r="B2" s="8"/>
      <c r="C2" s="8"/>
      <c r="D2" s="8"/>
      <c r="E2" s="8"/>
      <c r="F2" s="8"/>
      <c r="G2" s="180"/>
      <c r="H2" s="180"/>
      <c r="I2" s="180"/>
      <c r="J2" s="8"/>
      <c r="K2" s="8"/>
      <c r="L2" s="8"/>
      <c r="M2" s="180"/>
      <c r="N2" s="180"/>
      <c r="O2" s="180"/>
      <c r="P2" s="180"/>
      <c r="Q2" s="180"/>
      <c r="R2" s="180"/>
      <c r="S2" s="180"/>
    </row>
    <row r="3" spans="1:22" s="21" customFormat="1" ht="15.75" customHeight="1">
      <c r="A3" s="229" t="s">
        <v>57</v>
      </c>
      <c r="B3" s="231" t="s">
        <v>0</v>
      </c>
      <c r="C3" s="233" t="s">
        <v>56</v>
      </c>
      <c r="D3" s="235" t="s">
        <v>78</v>
      </c>
      <c r="E3" s="236"/>
      <c r="F3" s="236"/>
      <c r="G3" s="236"/>
      <c r="H3" s="236"/>
      <c r="I3" s="237"/>
      <c r="J3" s="238" t="s">
        <v>79</v>
      </c>
      <c r="K3" s="238"/>
      <c r="L3" s="238"/>
      <c r="M3" s="238"/>
      <c r="N3" s="238"/>
      <c r="O3" s="238"/>
      <c r="P3" s="247" t="s">
        <v>124</v>
      </c>
      <c r="Q3" s="248"/>
      <c r="R3" s="249"/>
      <c r="S3" s="250"/>
      <c r="V3" s="22"/>
    </row>
    <row r="4" spans="1:22" s="27" customFormat="1" ht="64.5" customHeight="1">
      <c r="A4" s="230"/>
      <c r="B4" s="232"/>
      <c r="C4" s="234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48" t="s">
        <v>122</v>
      </c>
      <c r="Q4" s="172" t="s">
        <v>156</v>
      </c>
      <c r="R4" s="24" t="s">
        <v>155</v>
      </c>
      <c r="S4" s="134" t="s">
        <v>123</v>
      </c>
      <c r="V4" s="2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27" customFormat="1" ht="12.75" customHeight="1" hidden="1">
      <c r="A6" s="119">
        <f>'Златибор 2018'!A6</f>
        <v>1</v>
      </c>
      <c r="B6" s="89" t="str">
        <f>'Златибор 2018'!B6</f>
        <v>Израда плана управљања  </v>
      </c>
      <c r="C6" s="90" t="str">
        <f>'Златибор 2018'!C6</f>
        <v>ком.</v>
      </c>
      <c r="D6" s="30"/>
      <c r="E6" s="9">
        <v>242000</v>
      </c>
      <c r="F6" s="59">
        <f>D6*E6*0.842</f>
        <v>0</v>
      </c>
      <c r="G6" s="36">
        <f>F6*0.3</f>
        <v>0</v>
      </c>
      <c r="H6" s="60">
        <f>F6*0.15</f>
        <v>0</v>
      </c>
      <c r="I6" s="37">
        <f>F6*0.55</f>
        <v>0</v>
      </c>
      <c r="J6" s="30"/>
      <c r="K6" s="31"/>
      <c r="L6" s="59">
        <f>J6*E6*0.158</f>
        <v>0</v>
      </c>
      <c r="M6" s="31">
        <f>L6*0.3</f>
        <v>0</v>
      </c>
      <c r="N6" s="31">
        <f>L6*0.15</f>
        <v>0</v>
      </c>
      <c r="O6" s="32">
        <f>L6*0.55</f>
        <v>0</v>
      </c>
      <c r="P6" s="153">
        <f aca="true" t="shared" si="0" ref="P6:P71">G6+M6</f>
        <v>0</v>
      </c>
      <c r="Q6" s="175">
        <f>N6+H6</f>
        <v>0</v>
      </c>
      <c r="R6" s="154">
        <f aca="true" t="shared" si="1" ref="R6:R71">O6+I6</f>
        <v>0</v>
      </c>
      <c r="S6" s="155">
        <f>P6+Q6+R6</f>
        <v>0</v>
      </c>
      <c r="V6" s="28"/>
    </row>
    <row r="7" spans="1:22" s="21" customFormat="1" ht="12" customHeight="1">
      <c r="A7" s="121">
        <f>'Златибор 2018'!A7</f>
        <v>2</v>
      </c>
      <c r="B7" s="93" t="str">
        <f>'Златибор 2018'!B7</f>
        <v>Израда годишњег програма управљања</v>
      </c>
      <c r="C7" s="94" t="str">
        <f>'Златибор 2018'!C7</f>
        <v>ком.</v>
      </c>
      <c r="D7" s="35">
        <v>1</v>
      </c>
      <c r="E7" s="10">
        <v>30250</v>
      </c>
      <c r="F7" s="60">
        <f>D7*E7*0.842</f>
        <v>25470.5</v>
      </c>
      <c r="G7" s="36">
        <f>F7*0.3</f>
        <v>7641.15</v>
      </c>
      <c r="H7" s="60">
        <f>F7*0.15</f>
        <v>3820.575</v>
      </c>
      <c r="I7" s="37">
        <f>F7*0.55</f>
        <v>14008.775000000001</v>
      </c>
      <c r="J7" s="35">
        <v>1</v>
      </c>
      <c r="K7" s="10">
        <v>30250</v>
      </c>
      <c r="L7" s="60">
        <f>E7*D7*0.158</f>
        <v>4779.5</v>
      </c>
      <c r="M7" s="36">
        <f>L7*0.3</f>
        <v>1433.85</v>
      </c>
      <c r="N7" s="36">
        <f>L7*0.15</f>
        <v>716.925</v>
      </c>
      <c r="O7" s="37">
        <f>L7*0.55</f>
        <v>2628.7250000000004</v>
      </c>
      <c r="P7" s="153">
        <f t="shared" si="0"/>
        <v>9075</v>
      </c>
      <c r="Q7" s="175">
        <f>N7+H7</f>
        <v>4537.5</v>
      </c>
      <c r="R7" s="154">
        <f t="shared" si="1"/>
        <v>16637.5</v>
      </c>
      <c r="S7" s="155">
        <f>P7+Q7+R7</f>
        <v>30250</v>
      </c>
      <c r="V7" s="22"/>
    </row>
    <row r="8" spans="1:22" s="21" customFormat="1" ht="12">
      <c r="A8" s="121">
        <f>'Златибор 2018'!A8</f>
        <v>3</v>
      </c>
      <c r="B8" s="93" t="str">
        <f>'Златибор 2018'!B8</f>
        <v>Израда годишњег извештаја </v>
      </c>
      <c r="C8" s="94" t="str">
        <f>'Златибор 2018'!C8</f>
        <v>ком.</v>
      </c>
      <c r="D8" s="35">
        <v>1</v>
      </c>
      <c r="E8" s="10">
        <v>30250</v>
      </c>
      <c r="F8" s="60">
        <f>D8*E8*0.842</f>
        <v>25470.5</v>
      </c>
      <c r="G8" s="36">
        <f aca="true" t="shared" si="2" ref="G8:G73">F8*0.3</f>
        <v>7641.15</v>
      </c>
      <c r="H8" s="60">
        <f aca="true" t="shared" si="3" ref="H8:H73">F8*0.15</f>
        <v>3820.575</v>
      </c>
      <c r="I8" s="37">
        <f aca="true" t="shared" si="4" ref="I8:I73">F8*0.55</f>
        <v>14008.775000000001</v>
      </c>
      <c r="J8" s="35">
        <v>1</v>
      </c>
      <c r="K8" s="10">
        <v>30250</v>
      </c>
      <c r="L8" s="60">
        <f>E8*D8*0.158</f>
        <v>4779.5</v>
      </c>
      <c r="M8" s="130">
        <f aca="true" t="shared" si="5" ref="M8:M73">L8*0.3</f>
        <v>1433.85</v>
      </c>
      <c r="N8" s="36">
        <f aca="true" t="shared" si="6" ref="N8:N73">L8*0.15</f>
        <v>716.925</v>
      </c>
      <c r="O8" s="37">
        <f aca="true" t="shared" si="7" ref="O8:O73">L8*0.55</f>
        <v>2628.7250000000004</v>
      </c>
      <c r="P8" s="153">
        <f t="shared" si="0"/>
        <v>9075</v>
      </c>
      <c r="Q8" s="175">
        <f aca="true" t="shared" si="8" ref="Q8:R73">N8+H8</f>
        <v>4537.5</v>
      </c>
      <c r="R8" s="154">
        <f t="shared" si="1"/>
        <v>16637.5</v>
      </c>
      <c r="S8" s="155">
        <f aca="true" t="shared" si="9" ref="S8:S73">P8+Q8+R8</f>
        <v>30250</v>
      </c>
      <c r="V8" s="22"/>
    </row>
    <row r="9" spans="1:22" s="21" customFormat="1" ht="12.75" customHeight="1" hidden="1">
      <c r="A9" s="121">
        <f>'Златибор 2018'!A9</f>
        <v>4</v>
      </c>
      <c r="B9" s="93" t="str">
        <f>'Златибор 2018'!B9</f>
        <v>Израда Правилника о унутрашњем реду и чуварској служби</v>
      </c>
      <c r="C9" s="94" t="str">
        <f>'Златибор 2018'!C9</f>
        <v>ком.</v>
      </c>
      <c r="D9" s="35"/>
      <c r="E9" s="10">
        <v>121000</v>
      </c>
      <c r="F9" s="60">
        <f aca="true" t="shared" si="10" ref="F9:F72">D9*E9</f>
        <v>0</v>
      </c>
      <c r="G9" s="130">
        <f t="shared" si="2"/>
        <v>0</v>
      </c>
      <c r="H9" s="60">
        <f t="shared" si="3"/>
        <v>0</v>
      </c>
      <c r="I9" s="37">
        <f t="shared" si="4"/>
        <v>0</v>
      </c>
      <c r="J9" s="35"/>
      <c r="K9" s="36"/>
      <c r="L9" s="60">
        <f aca="true" t="shared" si="11" ref="L9:L72">J9*K9</f>
        <v>0</v>
      </c>
      <c r="M9" s="130">
        <f t="shared" si="5"/>
        <v>0</v>
      </c>
      <c r="N9" s="36">
        <f t="shared" si="6"/>
        <v>0</v>
      </c>
      <c r="O9" s="37">
        <f t="shared" si="7"/>
        <v>0</v>
      </c>
      <c r="P9" s="153">
        <f t="shared" si="0"/>
        <v>0</v>
      </c>
      <c r="Q9" s="175">
        <f t="shared" si="8"/>
        <v>0</v>
      </c>
      <c r="R9" s="154">
        <f t="shared" si="1"/>
        <v>0</v>
      </c>
      <c r="S9" s="155">
        <f t="shared" si="9"/>
        <v>0</v>
      </c>
      <c r="V9" s="22"/>
    </row>
    <row r="10" spans="1:22" s="21" customFormat="1" ht="12" customHeight="1" hidden="1">
      <c r="A10" s="121">
        <f>'Златибор 2018'!A10</f>
        <v>5</v>
      </c>
      <c r="B10" s="93" t="str">
        <f>'Златибор 2018'!B10</f>
        <v>Израда Одлуке о накнадама</v>
      </c>
      <c r="C10" s="94" t="str">
        <f>'Златибор 2018'!C10</f>
        <v>ком.</v>
      </c>
      <c r="D10" s="35"/>
      <c r="E10" s="10">
        <v>121000</v>
      </c>
      <c r="F10" s="60">
        <f t="shared" si="10"/>
        <v>0</v>
      </c>
      <c r="G10" s="130">
        <f t="shared" si="2"/>
        <v>0</v>
      </c>
      <c r="H10" s="60">
        <f t="shared" si="3"/>
        <v>0</v>
      </c>
      <c r="I10" s="37">
        <f t="shared" si="4"/>
        <v>0</v>
      </c>
      <c r="J10" s="35"/>
      <c r="K10" s="36"/>
      <c r="L10" s="60">
        <f t="shared" si="11"/>
        <v>0</v>
      </c>
      <c r="M10" s="130">
        <f t="shared" si="5"/>
        <v>0</v>
      </c>
      <c r="N10" s="36">
        <f t="shared" si="6"/>
        <v>0</v>
      </c>
      <c r="O10" s="37">
        <f t="shared" si="7"/>
        <v>0</v>
      </c>
      <c r="P10" s="153">
        <f t="shared" si="0"/>
        <v>0</v>
      </c>
      <c r="Q10" s="175">
        <f t="shared" si="8"/>
        <v>0</v>
      </c>
      <c r="R10" s="154">
        <f t="shared" si="1"/>
        <v>0</v>
      </c>
      <c r="S10" s="155">
        <f t="shared" si="9"/>
        <v>0</v>
      </c>
      <c r="V10" s="22"/>
    </row>
    <row r="11" spans="1:22" s="39" customFormat="1" ht="12.75" customHeight="1" hidden="1">
      <c r="A11" s="121">
        <f>'Златибор 2018'!A11</f>
        <v>6</v>
      </c>
      <c r="B11" s="93" t="str">
        <f>'Златибор 2018'!B11</f>
        <v>Израда Oснова газдовања шумама</v>
      </c>
      <c r="C11" s="94" t="str">
        <f>'Златибор 2018'!C11</f>
        <v>ком.</v>
      </c>
      <c r="D11" s="38"/>
      <c r="E11" s="10">
        <v>800000</v>
      </c>
      <c r="F11" s="60">
        <f t="shared" si="10"/>
        <v>0</v>
      </c>
      <c r="G11" s="130">
        <f t="shared" si="2"/>
        <v>0</v>
      </c>
      <c r="H11" s="60">
        <f t="shared" si="3"/>
        <v>0</v>
      </c>
      <c r="I11" s="37">
        <f t="shared" si="4"/>
        <v>0</v>
      </c>
      <c r="J11" s="35"/>
      <c r="K11" s="36"/>
      <c r="L11" s="60">
        <f t="shared" si="11"/>
        <v>0</v>
      </c>
      <c r="M11" s="130">
        <f t="shared" si="5"/>
        <v>0</v>
      </c>
      <c r="N11" s="36">
        <f t="shared" si="6"/>
        <v>0</v>
      </c>
      <c r="O11" s="37">
        <f t="shared" si="7"/>
        <v>0</v>
      </c>
      <c r="P11" s="153">
        <f t="shared" si="0"/>
        <v>0</v>
      </c>
      <c r="Q11" s="175">
        <f t="shared" si="8"/>
        <v>0</v>
      </c>
      <c r="R11" s="154">
        <f t="shared" si="1"/>
        <v>0</v>
      </c>
      <c r="S11" s="155">
        <f t="shared" si="9"/>
        <v>0</v>
      </c>
      <c r="V11" s="40"/>
    </row>
    <row r="12" spans="1:22" s="39" customFormat="1" ht="12.75" customHeight="1" hidden="1">
      <c r="A12" s="121">
        <f>'Златибор 2018'!A12</f>
        <v>7</v>
      </c>
      <c r="B12" s="93" t="str">
        <f>'Златибор 2018'!B12</f>
        <v>Израда привременог програма управљања рибарским подручјем</v>
      </c>
      <c r="C12" s="94" t="str">
        <f>'Златибор 2018'!C12</f>
        <v>ком.</v>
      </c>
      <c r="D12" s="38"/>
      <c r="E12" s="10">
        <v>80000</v>
      </c>
      <c r="F12" s="61">
        <f t="shared" si="10"/>
        <v>0</v>
      </c>
      <c r="G12" s="36">
        <f t="shared" si="2"/>
        <v>0</v>
      </c>
      <c r="H12" s="60">
        <f t="shared" si="3"/>
        <v>0</v>
      </c>
      <c r="I12" s="37">
        <f t="shared" si="4"/>
        <v>0</v>
      </c>
      <c r="J12" s="38"/>
      <c r="K12" s="41"/>
      <c r="L12" s="61">
        <f t="shared" si="11"/>
        <v>0</v>
      </c>
      <c r="M12" s="36">
        <f t="shared" si="5"/>
        <v>0</v>
      </c>
      <c r="N12" s="36">
        <f t="shared" si="6"/>
        <v>0</v>
      </c>
      <c r="O12" s="37">
        <f t="shared" si="7"/>
        <v>0</v>
      </c>
      <c r="P12" s="153">
        <f t="shared" si="0"/>
        <v>0</v>
      </c>
      <c r="Q12" s="175">
        <f t="shared" si="8"/>
        <v>0</v>
      </c>
      <c r="R12" s="154">
        <f t="shared" si="1"/>
        <v>0</v>
      </c>
      <c r="S12" s="155">
        <f t="shared" si="9"/>
        <v>0</v>
      </c>
      <c r="V12" s="40"/>
    </row>
    <row r="13" spans="1:22" s="39" customFormat="1" ht="12.75" customHeight="1" hidden="1">
      <c r="A13" s="121">
        <f>'Златибор 2018'!A13</f>
        <v>8</v>
      </c>
      <c r="B13" s="93" t="str">
        <f>'Златибор 2018'!B13</f>
        <v>Измене и допуне</v>
      </c>
      <c r="C13" s="94" t="str">
        <f>'Златибор 2018'!C13</f>
        <v>ком.</v>
      </c>
      <c r="D13" s="38"/>
      <c r="E13" s="10">
        <v>40000</v>
      </c>
      <c r="F13" s="61">
        <f t="shared" si="10"/>
        <v>0</v>
      </c>
      <c r="G13" s="36">
        <f t="shared" si="2"/>
        <v>0</v>
      </c>
      <c r="H13" s="60">
        <f t="shared" si="3"/>
        <v>0</v>
      </c>
      <c r="I13" s="37">
        <f t="shared" si="4"/>
        <v>0</v>
      </c>
      <c r="J13" s="38"/>
      <c r="K13" s="41"/>
      <c r="L13" s="61">
        <f t="shared" si="11"/>
        <v>0</v>
      </c>
      <c r="M13" s="36">
        <f t="shared" si="5"/>
        <v>0</v>
      </c>
      <c r="N13" s="36">
        <f t="shared" si="6"/>
        <v>0</v>
      </c>
      <c r="O13" s="37">
        <f t="shared" si="7"/>
        <v>0</v>
      </c>
      <c r="P13" s="153">
        <f t="shared" si="0"/>
        <v>0</v>
      </c>
      <c r="Q13" s="175">
        <f t="shared" si="8"/>
        <v>0</v>
      </c>
      <c r="R13" s="154">
        <f t="shared" si="1"/>
        <v>0</v>
      </c>
      <c r="S13" s="155">
        <f t="shared" si="9"/>
        <v>0</v>
      </c>
      <c r="V13" s="40"/>
    </row>
    <row r="14" spans="1:22" s="39" customFormat="1" ht="12.75" customHeight="1" hidden="1">
      <c r="A14" s="121">
        <f>'Златибор 2018'!A14</f>
        <v>9</v>
      </c>
      <c r="B14" s="93" t="str">
        <f>'Златибор 2018'!B14</f>
        <v>Обележавање граница - I зона</v>
      </c>
      <c r="C14" s="94" t="str">
        <f>'Златибор 2018'!C14</f>
        <v>км</v>
      </c>
      <c r="D14" s="38"/>
      <c r="E14" s="10">
        <v>5068.26</v>
      </c>
      <c r="F14" s="61">
        <f t="shared" si="10"/>
        <v>0</v>
      </c>
      <c r="G14" s="36">
        <f t="shared" si="2"/>
        <v>0</v>
      </c>
      <c r="H14" s="60">
        <f t="shared" si="3"/>
        <v>0</v>
      </c>
      <c r="I14" s="37">
        <f t="shared" si="4"/>
        <v>0</v>
      </c>
      <c r="J14" s="38"/>
      <c r="K14" s="41"/>
      <c r="L14" s="61">
        <f t="shared" si="11"/>
        <v>0</v>
      </c>
      <c r="M14" s="36">
        <f t="shared" si="5"/>
        <v>0</v>
      </c>
      <c r="N14" s="36">
        <f t="shared" si="6"/>
        <v>0</v>
      </c>
      <c r="O14" s="37">
        <f t="shared" si="7"/>
        <v>0</v>
      </c>
      <c r="P14" s="153">
        <f t="shared" si="0"/>
        <v>0</v>
      </c>
      <c r="Q14" s="175">
        <f t="shared" si="8"/>
        <v>0</v>
      </c>
      <c r="R14" s="154">
        <f t="shared" si="1"/>
        <v>0</v>
      </c>
      <c r="S14" s="155">
        <f t="shared" si="9"/>
        <v>0</v>
      </c>
      <c r="V14" s="40"/>
    </row>
    <row r="15" spans="1:22" s="39" customFormat="1" ht="12.75" customHeight="1" hidden="1">
      <c r="A15" s="121">
        <f>'Златибор 2018'!A15</f>
        <v>10</v>
      </c>
      <c r="B15" s="93" t="str">
        <f>'Златибор 2018'!B15</f>
        <v>Обележавање граница - II зона </v>
      </c>
      <c r="C15" s="94" t="str">
        <f>'Златибор 2018'!C15</f>
        <v>км</v>
      </c>
      <c r="D15" s="38"/>
      <c r="E15" s="10">
        <v>5068.26</v>
      </c>
      <c r="F15" s="61">
        <f t="shared" si="10"/>
        <v>0</v>
      </c>
      <c r="G15" s="36">
        <f t="shared" si="2"/>
        <v>0</v>
      </c>
      <c r="H15" s="60">
        <f t="shared" si="3"/>
        <v>0</v>
      </c>
      <c r="I15" s="37">
        <f t="shared" si="4"/>
        <v>0</v>
      </c>
      <c r="J15" s="38"/>
      <c r="K15" s="41"/>
      <c r="L15" s="61">
        <f t="shared" si="11"/>
        <v>0</v>
      </c>
      <c r="M15" s="36">
        <f t="shared" si="5"/>
        <v>0</v>
      </c>
      <c r="N15" s="36">
        <f t="shared" si="6"/>
        <v>0</v>
      </c>
      <c r="O15" s="37">
        <f t="shared" si="7"/>
        <v>0</v>
      </c>
      <c r="P15" s="153">
        <f t="shared" si="0"/>
        <v>0</v>
      </c>
      <c r="Q15" s="175">
        <f t="shared" si="8"/>
        <v>0</v>
      </c>
      <c r="R15" s="154">
        <f t="shared" si="1"/>
        <v>0</v>
      </c>
      <c r="S15" s="155">
        <f t="shared" si="9"/>
        <v>0</v>
      </c>
      <c r="V15" s="40"/>
    </row>
    <row r="16" spans="1:22" s="39" customFormat="1" ht="12" customHeight="1" hidden="1">
      <c r="A16" s="121">
        <f>'Златибор 2018'!A16</f>
        <v>11</v>
      </c>
      <c r="B16" s="93" t="str">
        <f>'Златибор 2018'!B16</f>
        <v>Обележавање спољне границе </v>
      </c>
      <c r="C16" s="94" t="str">
        <f>'Златибор 2018'!C16</f>
        <v>км</v>
      </c>
      <c r="D16" s="38"/>
      <c r="E16" s="10">
        <v>5068.26</v>
      </c>
      <c r="F16" s="61">
        <f t="shared" si="10"/>
        <v>0</v>
      </c>
      <c r="G16" s="36">
        <f t="shared" si="2"/>
        <v>0</v>
      </c>
      <c r="H16" s="60">
        <f t="shared" si="3"/>
        <v>0</v>
      </c>
      <c r="I16" s="37">
        <f t="shared" si="4"/>
        <v>0</v>
      </c>
      <c r="J16" s="38"/>
      <c r="K16" s="41">
        <v>18150</v>
      </c>
      <c r="L16" s="61">
        <f t="shared" si="11"/>
        <v>0</v>
      </c>
      <c r="M16" s="36">
        <f t="shared" si="5"/>
        <v>0</v>
      </c>
      <c r="N16" s="36">
        <f t="shared" si="6"/>
        <v>0</v>
      </c>
      <c r="O16" s="37">
        <f t="shared" si="7"/>
        <v>0</v>
      </c>
      <c r="P16" s="153">
        <f t="shared" si="0"/>
        <v>0</v>
      </c>
      <c r="Q16" s="175">
        <f t="shared" si="8"/>
        <v>0</v>
      </c>
      <c r="R16" s="154">
        <f t="shared" si="1"/>
        <v>0</v>
      </c>
      <c r="S16" s="155">
        <f t="shared" si="9"/>
        <v>0</v>
      </c>
      <c r="T16" s="40"/>
      <c r="V16" s="40"/>
    </row>
    <row r="17" spans="1:22" s="39" customFormat="1" ht="12">
      <c r="A17" s="121">
        <f>'Златибор 2018'!A17</f>
        <v>12</v>
      </c>
      <c r="B17" s="93" t="str">
        <f>'Златибор 2018'!B17</f>
        <v>Обнављање граница</v>
      </c>
      <c r="C17" s="94" t="str">
        <f>'Златибор 2018'!C17</f>
        <v>км</v>
      </c>
      <c r="D17" s="38">
        <v>40</v>
      </c>
      <c r="E17" s="10">
        <v>6050</v>
      </c>
      <c r="F17" s="61">
        <f t="shared" si="10"/>
        <v>242000</v>
      </c>
      <c r="G17" s="36">
        <f t="shared" si="2"/>
        <v>72600</v>
      </c>
      <c r="H17" s="60">
        <f t="shared" si="3"/>
        <v>36300</v>
      </c>
      <c r="I17" s="37">
        <f t="shared" si="4"/>
        <v>133100</v>
      </c>
      <c r="J17" s="38">
        <v>20</v>
      </c>
      <c r="K17" s="41">
        <v>6050</v>
      </c>
      <c r="L17" s="61">
        <f t="shared" si="11"/>
        <v>121000</v>
      </c>
      <c r="M17" s="36">
        <f t="shared" si="5"/>
        <v>36300</v>
      </c>
      <c r="N17" s="36">
        <f t="shared" si="6"/>
        <v>18150</v>
      </c>
      <c r="O17" s="37">
        <f t="shared" si="7"/>
        <v>66550</v>
      </c>
      <c r="P17" s="153">
        <f t="shared" si="0"/>
        <v>108900</v>
      </c>
      <c r="Q17" s="175">
        <f t="shared" si="8"/>
        <v>54450</v>
      </c>
      <c r="R17" s="154">
        <f t="shared" si="1"/>
        <v>199650</v>
      </c>
      <c r="S17" s="155">
        <f t="shared" si="9"/>
        <v>363000</v>
      </c>
      <c r="T17" s="40"/>
      <c r="V17" s="40"/>
    </row>
    <row r="18" spans="1:22" s="39" customFormat="1" ht="12">
      <c r="A18" s="121">
        <f>'Златибор 2018'!A18</f>
        <v>13</v>
      </c>
      <c r="B18" s="93" t="str">
        <f>'Златибор 2018'!B18</f>
        <v>Израда и постављање ознака табли и путоказа  </v>
      </c>
      <c r="C18" s="94" t="str">
        <f>'Златибор 2018'!C18</f>
        <v>ком.</v>
      </c>
      <c r="D18" s="38">
        <v>10</v>
      </c>
      <c r="E18" s="10">
        <v>5000</v>
      </c>
      <c r="F18" s="61">
        <f t="shared" si="10"/>
        <v>50000</v>
      </c>
      <c r="G18" s="36">
        <f t="shared" si="2"/>
        <v>15000</v>
      </c>
      <c r="H18" s="60">
        <f t="shared" si="3"/>
        <v>7500</v>
      </c>
      <c r="I18" s="37">
        <f t="shared" si="4"/>
        <v>27500.000000000004</v>
      </c>
      <c r="J18" s="38">
        <v>6</v>
      </c>
      <c r="K18" s="41">
        <v>24200</v>
      </c>
      <c r="L18" s="61">
        <f t="shared" si="11"/>
        <v>145200</v>
      </c>
      <c r="M18" s="36">
        <f t="shared" si="5"/>
        <v>43560</v>
      </c>
      <c r="N18" s="36">
        <f t="shared" si="6"/>
        <v>21780</v>
      </c>
      <c r="O18" s="37">
        <f t="shared" si="7"/>
        <v>79860</v>
      </c>
      <c r="P18" s="153">
        <f t="shared" si="0"/>
        <v>58560</v>
      </c>
      <c r="Q18" s="175">
        <f t="shared" si="8"/>
        <v>29280</v>
      </c>
      <c r="R18" s="154">
        <f t="shared" si="1"/>
        <v>107360</v>
      </c>
      <c r="S18" s="155">
        <f t="shared" si="9"/>
        <v>195200</v>
      </c>
      <c r="V18" s="40"/>
    </row>
    <row r="19" spans="1:22" s="39" customFormat="1" ht="12">
      <c r="A19" s="121">
        <f>'Златибор 2018'!A19</f>
        <v>14</v>
      </c>
      <c r="B19" s="93" t="str">
        <f>'Златибор 2018'!B19</f>
        <v>Израда и постављање ознака табли и путоказа - отпад</v>
      </c>
      <c r="C19" s="94" t="str">
        <f>'Златибор 2018'!C19</f>
        <v>ком.</v>
      </c>
      <c r="D19" s="38">
        <v>5</v>
      </c>
      <c r="E19" s="10">
        <v>5000</v>
      </c>
      <c r="F19" s="61">
        <f t="shared" si="10"/>
        <v>25000</v>
      </c>
      <c r="G19" s="36">
        <f t="shared" si="2"/>
        <v>7500</v>
      </c>
      <c r="H19" s="60">
        <f t="shared" si="3"/>
        <v>3750</v>
      </c>
      <c r="I19" s="37">
        <f t="shared" si="4"/>
        <v>13750.000000000002</v>
      </c>
      <c r="J19" s="38"/>
      <c r="K19" s="41"/>
      <c r="L19" s="61">
        <f t="shared" si="11"/>
        <v>0</v>
      </c>
      <c r="M19" s="36">
        <f t="shared" si="5"/>
        <v>0</v>
      </c>
      <c r="N19" s="36">
        <f t="shared" si="6"/>
        <v>0</v>
      </c>
      <c r="O19" s="37">
        <f t="shared" si="7"/>
        <v>0</v>
      </c>
      <c r="P19" s="153">
        <f t="shared" si="0"/>
        <v>7500</v>
      </c>
      <c r="Q19" s="175">
        <f t="shared" si="8"/>
        <v>3750</v>
      </c>
      <c r="R19" s="154">
        <f t="shared" si="1"/>
        <v>13750.000000000002</v>
      </c>
      <c r="S19" s="155">
        <f t="shared" si="9"/>
        <v>25000</v>
      </c>
      <c r="V19" s="40"/>
    </row>
    <row r="20" spans="1:22" s="39" customFormat="1" ht="12">
      <c r="A20" s="121">
        <f>'Златибор 2018'!A20</f>
        <v>15</v>
      </c>
      <c r="B20" s="93" t="str">
        <f>'Златибор 2018'!B20</f>
        <v>Израда и постављање информативних табли  </v>
      </c>
      <c r="C20" s="94" t="str">
        <f>'Златибор 2018'!C20</f>
        <v>ком.</v>
      </c>
      <c r="D20" s="38">
        <v>2</v>
      </c>
      <c r="E20" s="10">
        <v>54000</v>
      </c>
      <c r="F20" s="61">
        <f t="shared" si="10"/>
        <v>108000</v>
      </c>
      <c r="G20" s="36">
        <f t="shared" si="2"/>
        <v>32400</v>
      </c>
      <c r="H20" s="60">
        <f t="shared" si="3"/>
        <v>16200</v>
      </c>
      <c r="I20" s="37">
        <f t="shared" si="4"/>
        <v>59400.00000000001</v>
      </c>
      <c r="J20" s="38"/>
      <c r="K20" s="41">
        <v>121000</v>
      </c>
      <c r="L20" s="61">
        <f t="shared" si="11"/>
        <v>0</v>
      </c>
      <c r="M20" s="36">
        <f t="shared" si="5"/>
        <v>0</v>
      </c>
      <c r="N20" s="36">
        <f t="shared" si="6"/>
        <v>0</v>
      </c>
      <c r="O20" s="37">
        <f t="shared" si="7"/>
        <v>0</v>
      </c>
      <c r="P20" s="153">
        <f t="shared" si="0"/>
        <v>32400</v>
      </c>
      <c r="Q20" s="175">
        <f t="shared" si="8"/>
        <v>16200</v>
      </c>
      <c r="R20" s="154">
        <f t="shared" si="1"/>
        <v>59400.00000000001</v>
      </c>
      <c r="S20" s="155">
        <f t="shared" si="9"/>
        <v>108000</v>
      </c>
      <c r="V20" s="40"/>
    </row>
    <row r="21" spans="1:22" s="39" customFormat="1" ht="12">
      <c r="A21" s="121">
        <f>'Златибор 2018'!A21</f>
        <v>16</v>
      </c>
      <c r="B21" s="93" t="str">
        <f>'Златибор 2018'!B21</f>
        <v>Одржавање постојећих табли</v>
      </c>
      <c r="C21" s="94" t="str">
        <f>'Златибор 2018'!C21</f>
        <v>ком.</v>
      </c>
      <c r="D21" s="38">
        <v>9</v>
      </c>
      <c r="E21" s="10">
        <v>3000</v>
      </c>
      <c r="F21" s="61">
        <f t="shared" si="10"/>
        <v>27000</v>
      </c>
      <c r="G21" s="36">
        <f t="shared" si="2"/>
        <v>8100</v>
      </c>
      <c r="H21" s="60">
        <f t="shared" si="3"/>
        <v>4050</v>
      </c>
      <c r="I21" s="37">
        <f t="shared" si="4"/>
        <v>14850.000000000002</v>
      </c>
      <c r="J21" s="38"/>
      <c r="K21" s="41">
        <v>3025</v>
      </c>
      <c r="L21" s="61">
        <f t="shared" si="11"/>
        <v>0</v>
      </c>
      <c r="M21" s="36">
        <f t="shared" si="5"/>
        <v>0</v>
      </c>
      <c r="N21" s="36">
        <f t="shared" si="6"/>
        <v>0</v>
      </c>
      <c r="O21" s="37">
        <f t="shared" si="7"/>
        <v>0</v>
      </c>
      <c r="P21" s="153">
        <f t="shared" si="0"/>
        <v>8100</v>
      </c>
      <c r="Q21" s="175">
        <f t="shared" si="8"/>
        <v>4050</v>
      </c>
      <c r="R21" s="154">
        <f t="shared" si="1"/>
        <v>14850.000000000002</v>
      </c>
      <c r="S21" s="155">
        <f t="shared" si="9"/>
        <v>27000</v>
      </c>
      <c r="V21" s="40"/>
    </row>
    <row r="22" spans="1:22" s="21" customFormat="1" ht="12">
      <c r="A22" s="121">
        <f>'Златибор 2018'!A22</f>
        <v>17</v>
      </c>
      <c r="B22" s="93" t="str">
        <f>'Златибор 2018'!B22</f>
        <v>Чување – бруто зараде чувара </v>
      </c>
      <c r="C22" s="94" t="str">
        <f>'Златибор 2018'!C22</f>
        <v>број</v>
      </c>
      <c r="D22" s="38">
        <v>60</v>
      </c>
      <c r="E22" s="10">
        <v>54166.6666</v>
      </c>
      <c r="F22" s="61">
        <f t="shared" si="10"/>
        <v>3249999.996</v>
      </c>
      <c r="G22" s="36">
        <f t="shared" si="2"/>
        <v>974999.9988</v>
      </c>
      <c r="H22" s="60">
        <f t="shared" si="3"/>
        <v>487499.9994</v>
      </c>
      <c r="I22" s="37">
        <f t="shared" si="4"/>
        <v>1787499.9978</v>
      </c>
      <c r="J22" s="38">
        <v>36</v>
      </c>
      <c r="K22" s="41">
        <v>45000</v>
      </c>
      <c r="L22" s="61">
        <f t="shared" si="11"/>
        <v>1620000</v>
      </c>
      <c r="M22" s="36">
        <f t="shared" si="5"/>
        <v>486000</v>
      </c>
      <c r="N22" s="36">
        <f t="shared" si="6"/>
        <v>243000</v>
      </c>
      <c r="O22" s="37">
        <f t="shared" si="7"/>
        <v>891000.0000000001</v>
      </c>
      <c r="P22" s="153">
        <f t="shared" si="0"/>
        <v>1460999.9988</v>
      </c>
      <c r="Q22" s="175">
        <f t="shared" si="8"/>
        <v>730499.9994</v>
      </c>
      <c r="R22" s="154">
        <f t="shared" si="1"/>
        <v>2678499.9978</v>
      </c>
      <c r="S22" s="155">
        <f t="shared" si="9"/>
        <v>4869999.995999999</v>
      </c>
      <c r="V22" s="22"/>
    </row>
    <row r="23" spans="1:22" s="21" customFormat="1" ht="12">
      <c r="A23" s="121">
        <f>'Златибор 2018'!A23</f>
        <v>18</v>
      </c>
      <c r="B23" s="93" t="str">
        <f>'Златибор 2018'!B23</f>
        <v>Чување – бруто зарада руководиоца чуварске службе</v>
      </c>
      <c r="C23" s="94" t="str">
        <f>'Златибор 2018'!C23</f>
        <v>број</v>
      </c>
      <c r="D23" s="38">
        <v>12</v>
      </c>
      <c r="E23" s="10">
        <v>98000</v>
      </c>
      <c r="F23" s="61">
        <f t="shared" si="10"/>
        <v>1176000</v>
      </c>
      <c r="G23" s="36">
        <f t="shared" si="2"/>
        <v>352800</v>
      </c>
      <c r="H23" s="60">
        <f t="shared" si="3"/>
        <v>176400</v>
      </c>
      <c r="I23" s="37">
        <f t="shared" si="4"/>
        <v>646800</v>
      </c>
      <c r="J23" s="38"/>
      <c r="K23" s="41"/>
      <c r="L23" s="61">
        <f t="shared" si="11"/>
        <v>0</v>
      </c>
      <c r="M23" s="36">
        <f t="shared" si="5"/>
        <v>0</v>
      </c>
      <c r="N23" s="36">
        <f t="shared" si="6"/>
        <v>0</v>
      </c>
      <c r="O23" s="37">
        <f t="shared" si="7"/>
        <v>0</v>
      </c>
      <c r="P23" s="153">
        <f t="shared" si="0"/>
        <v>352800</v>
      </c>
      <c r="Q23" s="175">
        <f t="shared" si="8"/>
        <v>176400</v>
      </c>
      <c r="R23" s="154">
        <f t="shared" si="1"/>
        <v>646800</v>
      </c>
      <c r="S23" s="155">
        <f t="shared" si="9"/>
        <v>1176000</v>
      </c>
      <c r="T23" s="22"/>
      <c r="V23" s="22"/>
    </row>
    <row r="24" spans="1:22" s="21" customFormat="1" ht="12" customHeight="1">
      <c r="A24" s="121">
        <f>'Златибор 2018'!A24</f>
        <v>19</v>
      </c>
      <c r="B24" s="93" t="str">
        <f>'Златибор 2018'!B24</f>
        <v>Надзор – бруто зараде стручног особља и њихови трошкови</v>
      </c>
      <c r="C24" s="94" t="str">
        <f>'Златибор 2018'!C24</f>
        <v>број</v>
      </c>
      <c r="D24" s="38">
        <v>12</v>
      </c>
      <c r="E24" s="10">
        <v>98000</v>
      </c>
      <c r="F24" s="61">
        <f t="shared" si="10"/>
        <v>1176000</v>
      </c>
      <c r="G24" s="36">
        <f t="shared" si="2"/>
        <v>352800</v>
      </c>
      <c r="H24" s="60">
        <f t="shared" si="3"/>
        <v>176400</v>
      </c>
      <c r="I24" s="37">
        <f t="shared" si="4"/>
        <v>646800</v>
      </c>
      <c r="J24" s="38">
        <v>4</v>
      </c>
      <c r="K24" s="41">
        <v>98000</v>
      </c>
      <c r="L24" s="61">
        <f t="shared" si="11"/>
        <v>392000</v>
      </c>
      <c r="M24" s="36">
        <f t="shared" si="5"/>
        <v>117600</v>
      </c>
      <c r="N24" s="36">
        <f t="shared" si="6"/>
        <v>58800</v>
      </c>
      <c r="O24" s="37">
        <f t="shared" si="7"/>
        <v>215600.00000000003</v>
      </c>
      <c r="P24" s="153">
        <f t="shared" si="0"/>
        <v>470400</v>
      </c>
      <c r="Q24" s="175">
        <f t="shared" si="8"/>
        <v>235200</v>
      </c>
      <c r="R24" s="154">
        <f t="shared" si="1"/>
        <v>862400</v>
      </c>
      <c r="S24" s="155">
        <f t="shared" si="9"/>
        <v>1568000</v>
      </c>
      <c r="V24" s="22"/>
    </row>
    <row r="25" spans="1:22" s="85" customFormat="1" ht="12" customHeight="1">
      <c r="A25" s="121">
        <f>'Златибор 2018'!A25</f>
        <v>20</v>
      </c>
      <c r="B25" s="93" t="str">
        <f>'Златибор 2018'!B25</f>
        <v>Бруто зараде осталог особља </v>
      </c>
      <c r="C25" s="94" t="str">
        <f>'Златибор 2018'!C25</f>
        <v>број</v>
      </c>
      <c r="D25" s="38">
        <v>12</v>
      </c>
      <c r="E25" s="70">
        <v>350000</v>
      </c>
      <c r="F25" s="41">
        <f t="shared" si="10"/>
        <v>4200000</v>
      </c>
      <c r="G25" s="36"/>
      <c r="H25" s="60"/>
      <c r="I25" s="37">
        <f>F25*1</f>
        <v>4200000</v>
      </c>
      <c r="J25" s="38"/>
      <c r="K25" s="41"/>
      <c r="L25" s="41"/>
      <c r="M25" s="36"/>
      <c r="N25" s="36"/>
      <c r="O25" s="37"/>
      <c r="P25" s="153">
        <f t="shared" si="0"/>
        <v>0</v>
      </c>
      <c r="Q25" s="175">
        <f t="shared" si="8"/>
        <v>0</v>
      </c>
      <c r="R25" s="154">
        <f t="shared" si="1"/>
        <v>4200000</v>
      </c>
      <c r="S25" s="155">
        <f t="shared" si="9"/>
        <v>4200000</v>
      </c>
      <c r="V25" s="86"/>
    </row>
    <row r="26" spans="1:22" s="21" customFormat="1" ht="12.75" customHeight="1">
      <c r="A26" s="121">
        <f>'Златибор 2018'!A26</f>
        <v>21</v>
      </c>
      <c r="B26" s="93" t="str">
        <f>'Златибор 2018'!B26</f>
        <v>Постављање столова са надстрешницама-"печурке"</v>
      </c>
      <c r="C26" s="94" t="str">
        <f>'Златибор 2018'!C26</f>
        <v>ком.</v>
      </c>
      <c r="D26" s="38">
        <v>2</v>
      </c>
      <c r="E26" s="10">
        <v>112200</v>
      </c>
      <c r="F26" s="61">
        <f t="shared" si="10"/>
        <v>224400</v>
      </c>
      <c r="G26" s="36">
        <f t="shared" si="2"/>
        <v>67320</v>
      </c>
      <c r="H26" s="60">
        <f t="shared" si="3"/>
        <v>33660</v>
      </c>
      <c r="I26" s="37">
        <f t="shared" si="4"/>
        <v>123420.00000000001</v>
      </c>
      <c r="J26" s="38"/>
      <c r="K26" s="41">
        <v>112200</v>
      </c>
      <c r="L26" s="61">
        <f t="shared" si="11"/>
        <v>0</v>
      </c>
      <c r="M26" s="36">
        <f t="shared" si="5"/>
        <v>0</v>
      </c>
      <c r="N26" s="36">
        <f t="shared" si="6"/>
        <v>0</v>
      </c>
      <c r="O26" s="37">
        <f t="shared" si="7"/>
        <v>0</v>
      </c>
      <c r="P26" s="153">
        <f t="shared" si="0"/>
        <v>67320</v>
      </c>
      <c r="Q26" s="175">
        <f t="shared" si="8"/>
        <v>33660</v>
      </c>
      <c r="R26" s="154">
        <f t="shared" si="1"/>
        <v>123420.00000000001</v>
      </c>
      <c r="S26" s="155">
        <f t="shared" si="9"/>
        <v>224400</v>
      </c>
      <c r="V26" s="22"/>
    </row>
    <row r="27" spans="1:22" s="21" customFormat="1" ht="12">
      <c r="A27" s="121">
        <f>'Златибор 2018'!A27</f>
        <v>22</v>
      </c>
      <c r="B27" s="93" t="str">
        <f>'Златибор 2018'!B27</f>
        <v>Гарнитура стола са клупама</v>
      </c>
      <c r="C27" s="94" t="str">
        <f>'Златибор 2018'!C27</f>
        <v>ком.</v>
      </c>
      <c r="D27" s="38">
        <v>3</v>
      </c>
      <c r="E27" s="10">
        <v>17000</v>
      </c>
      <c r="F27" s="61">
        <f t="shared" si="10"/>
        <v>51000</v>
      </c>
      <c r="G27" s="36">
        <f t="shared" si="2"/>
        <v>15300</v>
      </c>
      <c r="H27" s="60">
        <f t="shared" si="3"/>
        <v>7650</v>
      </c>
      <c r="I27" s="37">
        <f t="shared" si="4"/>
        <v>28050.000000000004</v>
      </c>
      <c r="J27" s="38">
        <v>1</v>
      </c>
      <c r="K27" s="41">
        <v>19602</v>
      </c>
      <c r="L27" s="61">
        <f t="shared" si="11"/>
        <v>19602</v>
      </c>
      <c r="M27" s="36">
        <f t="shared" si="5"/>
        <v>5880.599999999999</v>
      </c>
      <c r="N27" s="36">
        <f t="shared" si="6"/>
        <v>2940.2999999999997</v>
      </c>
      <c r="O27" s="37">
        <f t="shared" si="7"/>
        <v>10781.1</v>
      </c>
      <c r="P27" s="153">
        <f t="shared" si="0"/>
        <v>21180.6</v>
      </c>
      <c r="Q27" s="175">
        <f t="shared" si="8"/>
        <v>10590.3</v>
      </c>
      <c r="R27" s="154">
        <f t="shared" si="1"/>
        <v>38831.100000000006</v>
      </c>
      <c r="S27" s="155">
        <f t="shared" si="9"/>
        <v>70602</v>
      </c>
      <c r="T27" s="22"/>
      <c r="V27" s="22"/>
    </row>
    <row r="28" spans="1:22" s="21" customFormat="1" ht="12.75" customHeight="1">
      <c r="A28" s="121">
        <f>'Златибор 2018'!A28</f>
        <v>23</v>
      </c>
      <c r="B28" s="93" t="str">
        <f>'Златибор 2018'!B28</f>
        <v>Израда и постављање корпи за отпатке</v>
      </c>
      <c r="C28" s="94" t="str">
        <f>'Златибор 2018'!C28</f>
        <v>ком.</v>
      </c>
      <c r="D28" s="38">
        <v>3</v>
      </c>
      <c r="E28" s="10">
        <v>9000</v>
      </c>
      <c r="F28" s="61">
        <f t="shared" si="10"/>
        <v>27000</v>
      </c>
      <c r="G28" s="36">
        <f t="shared" si="2"/>
        <v>8100</v>
      </c>
      <c r="H28" s="60">
        <f t="shared" si="3"/>
        <v>4050</v>
      </c>
      <c r="I28" s="37">
        <f t="shared" si="4"/>
        <v>14850.000000000002</v>
      </c>
      <c r="J28" s="38">
        <v>3</v>
      </c>
      <c r="K28" s="41">
        <v>9000</v>
      </c>
      <c r="L28" s="61">
        <f t="shared" si="11"/>
        <v>27000</v>
      </c>
      <c r="M28" s="36">
        <f t="shared" si="5"/>
        <v>8100</v>
      </c>
      <c r="N28" s="36">
        <f t="shared" si="6"/>
        <v>4050</v>
      </c>
      <c r="O28" s="37">
        <f t="shared" si="7"/>
        <v>14850.000000000002</v>
      </c>
      <c r="P28" s="153">
        <f t="shared" si="0"/>
        <v>16200</v>
      </c>
      <c r="Q28" s="175">
        <f t="shared" si="8"/>
        <v>8100</v>
      </c>
      <c r="R28" s="154">
        <f t="shared" si="1"/>
        <v>29700.000000000004</v>
      </c>
      <c r="S28" s="155">
        <f t="shared" si="9"/>
        <v>54000</v>
      </c>
      <c r="V28" s="22"/>
    </row>
    <row r="29" spans="1:22" s="21" customFormat="1" ht="12">
      <c r="A29" s="121">
        <f>'Златибор 2018'!A29</f>
        <v>24</v>
      </c>
      <c r="B29" s="93" t="str">
        <f>'Златибор 2018'!B29</f>
        <v>Израда и постављање ложишта за пикник </v>
      </c>
      <c r="C29" s="94" t="str">
        <f>'Златибор 2018'!C29</f>
        <v>ком.</v>
      </c>
      <c r="D29" s="38">
        <v>3</v>
      </c>
      <c r="E29" s="10">
        <v>12000</v>
      </c>
      <c r="F29" s="61">
        <f t="shared" si="10"/>
        <v>36000</v>
      </c>
      <c r="G29" s="36">
        <f t="shared" si="2"/>
        <v>10800</v>
      </c>
      <c r="H29" s="60">
        <f t="shared" si="3"/>
        <v>5400</v>
      </c>
      <c r="I29" s="37">
        <f t="shared" si="4"/>
        <v>19800</v>
      </c>
      <c r="J29" s="38">
        <v>2</v>
      </c>
      <c r="K29" s="41">
        <v>11800</v>
      </c>
      <c r="L29" s="61">
        <f t="shared" si="11"/>
        <v>23600</v>
      </c>
      <c r="M29" s="36">
        <f t="shared" si="5"/>
        <v>7080</v>
      </c>
      <c r="N29" s="36">
        <f t="shared" si="6"/>
        <v>3540</v>
      </c>
      <c r="O29" s="37">
        <f t="shared" si="7"/>
        <v>12980.000000000002</v>
      </c>
      <c r="P29" s="153">
        <f t="shared" si="0"/>
        <v>17880</v>
      </c>
      <c r="Q29" s="175">
        <f t="shared" si="8"/>
        <v>8940</v>
      </c>
      <c r="R29" s="154">
        <f t="shared" si="1"/>
        <v>32780</v>
      </c>
      <c r="S29" s="155">
        <f t="shared" si="9"/>
        <v>59600</v>
      </c>
      <c r="V29" s="22"/>
    </row>
    <row r="30" spans="1:22" s="21" customFormat="1" ht="12">
      <c r="A30" s="121">
        <f>'Златибор 2018'!A30</f>
        <v>25</v>
      </c>
      <c r="B30" s="93" t="str">
        <f>'Златибор 2018'!B30</f>
        <v>Уређење пешачких стаза</v>
      </c>
      <c r="C30" s="94" t="str">
        <f>'Златибор 2018'!C30</f>
        <v>км</v>
      </c>
      <c r="D30" s="38"/>
      <c r="E30" s="10">
        <v>44000</v>
      </c>
      <c r="F30" s="61">
        <f t="shared" si="10"/>
        <v>0</v>
      </c>
      <c r="G30" s="36">
        <f t="shared" si="2"/>
        <v>0</v>
      </c>
      <c r="H30" s="60">
        <f t="shared" si="3"/>
        <v>0</v>
      </c>
      <c r="I30" s="37">
        <f t="shared" si="4"/>
        <v>0</v>
      </c>
      <c r="J30" s="38">
        <v>3</v>
      </c>
      <c r="K30" s="41">
        <v>96800</v>
      </c>
      <c r="L30" s="61">
        <f t="shared" si="11"/>
        <v>290400</v>
      </c>
      <c r="M30" s="36">
        <f t="shared" si="5"/>
        <v>87120</v>
      </c>
      <c r="N30" s="36">
        <f t="shared" si="6"/>
        <v>43560</v>
      </c>
      <c r="O30" s="37">
        <f t="shared" si="7"/>
        <v>159720</v>
      </c>
      <c r="P30" s="153">
        <f t="shared" si="0"/>
        <v>87120</v>
      </c>
      <c r="Q30" s="175">
        <f t="shared" si="8"/>
        <v>43560</v>
      </c>
      <c r="R30" s="154">
        <f t="shared" si="1"/>
        <v>159720</v>
      </c>
      <c r="S30" s="155">
        <f t="shared" si="9"/>
        <v>290400</v>
      </c>
      <c r="V30" s="22"/>
    </row>
    <row r="31" spans="1:22" s="21" customFormat="1" ht="12">
      <c r="A31" s="121">
        <f>'Златибор 2018'!A31</f>
        <v>26</v>
      </c>
      <c r="B31" s="93" t="str">
        <f>'Златибор 2018'!B31</f>
        <v>Уређење бициклистичких стаза</v>
      </c>
      <c r="C31" s="94" t="str">
        <f>'Златибор 2018'!C31</f>
        <v>км</v>
      </c>
      <c r="D31" s="38"/>
      <c r="E31" s="10">
        <v>44000</v>
      </c>
      <c r="F31" s="61">
        <f t="shared" si="10"/>
        <v>0</v>
      </c>
      <c r="G31" s="36">
        <f t="shared" si="2"/>
        <v>0</v>
      </c>
      <c r="H31" s="60">
        <f t="shared" si="3"/>
        <v>0</v>
      </c>
      <c r="I31" s="37">
        <f t="shared" si="4"/>
        <v>0</v>
      </c>
      <c r="J31" s="38">
        <v>1</v>
      </c>
      <c r="K31" s="41">
        <v>96800</v>
      </c>
      <c r="L31" s="61">
        <f t="shared" si="11"/>
        <v>96800</v>
      </c>
      <c r="M31" s="36">
        <f t="shared" si="5"/>
        <v>29040</v>
      </c>
      <c r="N31" s="36">
        <f t="shared" si="6"/>
        <v>14520</v>
      </c>
      <c r="O31" s="37">
        <f t="shared" si="7"/>
        <v>53240.00000000001</v>
      </c>
      <c r="P31" s="153">
        <f t="shared" si="0"/>
        <v>29040</v>
      </c>
      <c r="Q31" s="175">
        <f t="shared" si="8"/>
        <v>14520</v>
      </c>
      <c r="R31" s="154">
        <f t="shared" si="1"/>
        <v>53240.00000000001</v>
      </c>
      <c r="S31" s="155">
        <f t="shared" si="9"/>
        <v>96800</v>
      </c>
      <c r="V31" s="22"/>
    </row>
    <row r="32" spans="1:22" s="21" customFormat="1" ht="12" customHeight="1">
      <c r="A32" s="121">
        <f>'Златибор 2018'!A32</f>
        <v>27</v>
      </c>
      <c r="B32" s="93" t="str">
        <f>'Златибор 2018'!B32</f>
        <v>Уређење и одржавање путева на подручју ПП</v>
      </c>
      <c r="C32" s="94" t="str">
        <f>'Златибор 2018'!C32</f>
        <v>км</v>
      </c>
      <c r="D32" s="38">
        <v>3</v>
      </c>
      <c r="E32" s="70">
        <v>1000000</v>
      </c>
      <c r="F32" s="61">
        <f t="shared" si="10"/>
        <v>3000000</v>
      </c>
      <c r="G32" s="36">
        <f t="shared" si="2"/>
        <v>900000</v>
      </c>
      <c r="H32" s="60">
        <f t="shared" si="3"/>
        <v>450000</v>
      </c>
      <c r="I32" s="37">
        <f t="shared" si="4"/>
        <v>1650000.0000000002</v>
      </c>
      <c r="J32" s="38"/>
      <c r="K32" s="41">
        <v>145200</v>
      </c>
      <c r="L32" s="61">
        <f t="shared" si="11"/>
        <v>0</v>
      </c>
      <c r="M32" s="36">
        <f t="shared" si="5"/>
        <v>0</v>
      </c>
      <c r="N32" s="36">
        <f t="shared" si="6"/>
        <v>0</v>
      </c>
      <c r="O32" s="37">
        <f t="shared" si="7"/>
        <v>0</v>
      </c>
      <c r="P32" s="153">
        <f t="shared" si="0"/>
        <v>900000</v>
      </c>
      <c r="Q32" s="175">
        <f t="shared" si="8"/>
        <v>450000</v>
      </c>
      <c r="R32" s="154">
        <f t="shared" si="1"/>
        <v>1650000.0000000002</v>
      </c>
      <c r="S32" s="155">
        <f t="shared" si="9"/>
        <v>3000000</v>
      </c>
      <c r="V32" s="22"/>
    </row>
    <row r="33" spans="1:22" s="21" customFormat="1" ht="12">
      <c r="A33" s="121">
        <f>'Златибор 2018'!A33</f>
        <v>28</v>
      </c>
      <c r="B33" s="93" t="str">
        <f>'Златибор 2018'!B33</f>
        <v>Одржавање чистоће  </v>
      </c>
      <c r="C33" s="94" t="str">
        <f>'Златибор 2018'!C33</f>
        <v>дан</v>
      </c>
      <c r="D33" s="38">
        <v>56</v>
      </c>
      <c r="E33" s="10">
        <v>2200</v>
      </c>
      <c r="F33" s="61">
        <f t="shared" si="10"/>
        <v>123200</v>
      </c>
      <c r="G33" s="36">
        <f t="shared" si="2"/>
        <v>36960</v>
      </c>
      <c r="H33" s="60">
        <f t="shared" si="3"/>
        <v>18480</v>
      </c>
      <c r="I33" s="37">
        <f t="shared" si="4"/>
        <v>67760</v>
      </c>
      <c r="J33" s="38">
        <v>40</v>
      </c>
      <c r="K33" s="41">
        <v>1100</v>
      </c>
      <c r="L33" s="61">
        <f t="shared" si="11"/>
        <v>44000</v>
      </c>
      <c r="M33" s="36">
        <f t="shared" si="5"/>
        <v>13200</v>
      </c>
      <c r="N33" s="36">
        <f t="shared" si="6"/>
        <v>6600</v>
      </c>
      <c r="O33" s="37">
        <f t="shared" si="7"/>
        <v>24200.000000000004</v>
      </c>
      <c r="P33" s="153">
        <f t="shared" si="0"/>
        <v>50160</v>
      </c>
      <c r="Q33" s="175">
        <f t="shared" si="8"/>
        <v>25080</v>
      </c>
      <c r="R33" s="154">
        <f t="shared" si="1"/>
        <v>91960</v>
      </c>
      <c r="S33" s="155">
        <f t="shared" si="9"/>
        <v>167200</v>
      </c>
      <c r="V33" s="22"/>
    </row>
    <row r="34" spans="1:22" s="21" customFormat="1" ht="12">
      <c r="A34" s="121">
        <f>'Златибор 2018'!A34</f>
        <v>29</v>
      </c>
      <c r="B34" s="93" t="str">
        <f>'Златибор 2018'!B34</f>
        <v>Кошење траве</v>
      </c>
      <c r="C34" s="94" t="str">
        <f>'Златибор 2018'!C34</f>
        <v>ха</v>
      </c>
      <c r="D34" s="38"/>
      <c r="E34" s="10"/>
      <c r="F34" s="61">
        <f t="shared" si="10"/>
        <v>0</v>
      </c>
      <c r="G34" s="36">
        <f t="shared" si="2"/>
        <v>0</v>
      </c>
      <c r="H34" s="60">
        <f t="shared" si="3"/>
        <v>0</v>
      </c>
      <c r="I34" s="37">
        <f t="shared" si="4"/>
        <v>0</v>
      </c>
      <c r="J34" s="38">
        <v>10</v>
      </c>
      <c r="K34" s="41">
        <v>9075</v>
      </c>
      <c r="L34" s="61">
        <f t="shared" si="11"/>
        <v>90750</v>
      </c>
      <c r="M34" s="36">
        <f t="shared" si="5"/>
        <v>27225</v>
      </c>
      <c r="N34" s="36">
        <f t="shared" si="6"/>
        <v>13612.5</v>
      </c>
      <c r="O34" s="37">
        <f t="shared" si="7"/>
        <v>49912.50000000001</v>
      </c>
      <c r="P34" s="153">
        <f t="shared" si="0"/>
        <v>27225</v>
      </c>
      <c r="Q34" s="175">
        <f t="shared" si="8"/>
        <v>13612.5</v>
      </c>
      <c r="R34" s="154">
        <f t="shared" si="1"/>
        <v>49912.50000000001</v>
      </c>
      <c r="S34" s="155">
        <f t="shared" si="9"/>
        <v>90750</v>
      </c>
      <c r="V34" s="22"/>
    </row>
    <row r="35" spans="1:22" s="21" customFormat="1" ht="12">
      <c r="A35" s="121">
        <f>'Златибор 2018'!A35</f>
        <v>30</v>
      </c>
      <c r="B35" s="93" t="str">
        <f>'Златибор 2018'!B35</f>
        <v>Гајење и заштита шума</v>
      </c>
      <c r="C35" s="94" t="str">
        <f>'Златибор 2018'!C35</f>
        <v>ха</v>
      </c>
      <c r="D35" s="38"/>
      <c r="E35" s="10">
        <v>2400</v>
      </c>
      <c r="F35" s="61">
        <f t="shared" si="10"/>
        <v>0</v>
      </c>
      <c r="G35" s="36">
        <f t="shared" si="2"/>
        <v>0</v>
      </c>
      <c r="H35" s="60">
        <f t="shared" si="3"/>
        <v>0</v>
      </c>
      <c r="I35" s="37">
        <f t="shared" si="4"/>
        <v>0</v>
      </c>
      <c r="J35" s="38">
        <v>10</v>
      </c>
      <c r="K35" s="41">
        <v>2400</v>
      </c>
      <c r="L35" s="61">
        <f t="shared" si="11"/>
        <v>24000</v>
      </c>
      <c r="M35" s="36">
        <f t="shared" si="5"/>
        <v>7200</v>
      </c>
      <c r="N35" s="36">
        <f t="shared" si="6"/>
        <v>3600</v>
      </c>
      <c r="O35" s="37">
        <f t="shared" si="7"/>
        <v>13200.000000000002</v>
      </c>
      <c r="P35" s="153">
        <f t="shared" si="0"/>
        <v>7200</v>
      </c>
      <c r="Q35" s="175">
        <f t="shared" si="8"/>
        <v>3600</v>
      </c>
      <c r="R35" s="154">
        <f t="shared" si="1"/>
        <v>13200.000000000002</v>
      </c>
      <c r="S35" s="155">
        <f t="shared" si="9"/>
        <v>24000</v>
      </c>
      <c r="V35" s="22"/>
    </row>
    <row r="36" spans="1:22" s="21" customFormat="1" ht="12" customHeight="1">
      <c r="A36" s="121">
        <f>'Златибор 2018'!A36</f>
        <v>31</v>
      </c>
      <c r="B36" s="93" t="str">
        <f>'Златибор 2018'!B36</f>
        <v>Оглашање, маркенинг, припрема за штампу и сл.</v>
      </c>
      <c r="C36" s="94" t="str">
        <f>'Златибор 2018'!C36</f>
        <v>ком.</v>
      </c>
      <c r="D36" s="38">
        <v>1</v>
      </c>
      <c r="E36" s="10">
        <v>100000</v>
      </c>
      <c r="F36" s="61">
        <f t="shared" si="10"/>
        <v>100000</v>
      </c>
      <c r="G36" s="36">
        <f t="shared" si="2"/>
        <v>30000</v>
      </c>
      <c r="H36" s="60">
        <f t="shared" si="3"/>
        <v>15000</v>
      </c>
      <c r="I36" s="37">
        <f t="shared" si="4"/>
        <v>55000.00000000001</v>
      </c>
      <c r="J36" s="38"/>
      <c r="K36" s="41"/>
      <c r="L36" s="61">
        <f t="shared" si="11"/>
        <v>0</v>
      </c>
      <c r="M36" s="36">
        <f t="shared" si="5"/>
        <v>0</v>
      </c>
      <c r="N36" s="36">
        <f t="shared" si="6"/>
        <v>0</v>
      </c>
      <c r="O36" s="37">
        <f t="shared" si="7"/>
        <v>0</v>
      </c>
      <c r="P36" s="153">
        <f t="shared" si="0"/>
        <v>30000</v>
      </c>
      <c r="Q36" s="175">
        <f t="shared" si="8"/>
        <v>15000</v>
      </c>
      <c r="R36" s="154">
        <f t="shared" si="1"/>
        <v>55000.00000000001</v>
      </c>
      <c r="S36" s="155">
        <f t="shared" si="9"/>
        <v>100000</v>
      </c>
      <c r="V36" s="22"/>
    </row>
    <row r="37" spans="1:22" s="39" customFormat="1" ht="12">
      <c r="A37" s="121">
        <f>'Златибор 2018'!A37</f>
        <v>32</v>
      </c>
      <c r="B37" s="93" t="str">
        <f>'Златибор 2018'!B37</f>
        <v>Израда и штампање флајера </v>
      </c>
      <c r="C37" s="94" t="str">
        <f>'Златибор 2018'!C37</f>
        <v>ком.</v>
      </c>
      <c r="D37" s="38">
        <v>600</v>
      </c>
      <c r="E37" s="10">
        <v>11.916659</v>
      </c>
      <c r="F37" s="61">
        <f t="shared" si="10"/>
        <v>7149.9954</v>
      </c>
      <c r="G37" s="36">
        <f t="shared" si="2"/>
        <v>2144.99862</v>
      </c>
      <c r="H37" s="60">
        <f t="shared" si="3"/>
        <v>1072.49931</v>
      </c>
      <c r="I37" s="37">
        <f t="shared" si="4"/>
        <v>3932.4974700000002</v>
      </c>
      <c r="J37" s="38">
        <v>300</v>
      </c>
      <c r="K37" s="41">
        <v>18.15</v>
      </c>
      <c r="L37" s="61">
        <f t="shared" si="11"/>
        <v>5445</v>
      </c>
      <c r="M37" s="36">
        <f t="shared" si="5"/>
        <v>1633.5</v>
      </c>
      <c r="N37" s="36">
        <f t="shared" si="6"/>
        <v>816.75</v>
      </c>
      <c r="O37" s="37">
        <f t="shared" si="7"/>
        <v>2994.7500000000005</v>
      </c>
      <c r="P37" s="153">
        <f t="shared" si="0"/>
        <v>3778.49862</v>
      </c>
      <c r="Q37" s="175">
        <f t="shared" si="8"/>
        <v>1889.24931</v>
      </c>
      <c r="R37" s="154">
        <f t="shared" si="1"/>
        <v>6927.24747</v>
      </c>
      <c r="S37" s="155">
        <f t="shared" si="9"/>
        <v>12594.9954</v>
      </c>
      <c r="V37" s="40"/>
    </row>
    <row r="38" spans="1:22" s="21" customFormat="1" ht="12">
      <c r="A38" s="121">
        <f>'Златибор 2018'!A38</f>
        <v>33</v>
      </c>
      <c r="B38" s="93" t="str">
        <f>'Златибор 2018'!B38</f>
        <v>Израда и штампање публикација</v>
      </c>
      <c r="C38" s="94" t="str">
        <f>'Златибор 2018'!C38</f>
        <v>ком.</v>
      </c>
      <c r="D38" s="38">
        <v>150</v>
      </c>
      <c r="E38" s="10">
        <v>240</v>
      </c>
      <c r="F38" s="61">
        <f t="shared" si="10"/>
        <v>36000</v>
      </c>
      <c r="G38" s="36">
        <f t="shared" si="2"/>
        <v>10800</v>
      </c>
      <c r="H38" s="60">
        <f t="shared" si="3"/>
        <v>5400</v>
      </c>
      <c r="I38" s="37">
        <f t="shared" si="4"/>
        <v>19800</v>
      </c>
      <c r="J38" s="38"/>
      <c r="K38" s="41"/>
      <c r="L38" s="61">
        <f t="shared" si="11"/>
        <v>0</v>
      </c>
      <c r="M38" s="36">
        <f t="shared" si="5"/>
        <v>0</v>
      </c>
      <c r="N38" s="36">
        <f t="shared" si="6"/>
        <v>0</v>
      </c>
      <c r="O38" s="37">
        <f t="shared" si="7"/>
        <v>0</v>
      </c>
      <c r="P38" s="153">
        <f t="shared" si="0"/>
        <v>10800</v>
      </c>
      <c r="Q38" s="175">
        <f t="shared" si="8"/>
        <v>5400</v>
      </c>
      <c r="R38" s="154">
        <f t="shared" si="1"/>
        <v>19800</v>
      </c>
      <c r="S38" s="155">
        <f t="shared" si="9"/>
        <v>36000</v>
      </c>
      <c r="V38" s="22"/>
    </row>
    <row r="39" spans="1:22" s="21" customFormat="1" ht="12" customHeight="1" hidden="1">
      <c r="A39" s="121">
        <f>'Златибор 2018'!A39</f>
        <v>34</v>
      </c>
      <c r="B39" s="93" t="str">
        <f>'Златибор 2018'!B39</f>
        <v>Визит карте</v>
      </c>
      <c r="C39" s="94" t="str">
        <f>'Златибор 2018'!C39</f>
        <v>ком.</v>
      </c>
      <c r="D39" s="38"/>
      <c r="E39" s="10">
        <v>2.2</v>
      </c>
      <c r="F39" s="61">
        <f t="shared" si="10"/>
        <v>0</v>
      </c>
      <c r="G39" s="36">
        <f t="shared" si="2"/>
        <v>0</v>
      </c>
      <c r="H39" s="60">
        <f t="shared" si="3"/>
        <v>0</v>
      </c>
      <c r="I39" s="37">
        <f t="shared" si="4"/>
        <v>0</v>
      </c>
      <c r="J39" s="38"/>
      <c r="K39" s="41"/>
      <c r="L39" s="61">
        <f t="shared" si="11"/>
        <v>0</v>
      </c>
      <c r="M39" s="36">
        <f t="shared" si="5"/>
        <v>0</v>
      </c>
      <c r="N39" s="36">
        <f t="shared" si="6"/>
        <v>0</v>
      </c>
      <c r="O39" s="37">
        <f t="shared" si="7"/>
        <v>0</v>
      </c>
      <c r="P39" s="153">
        <f t="shared" si="0"/>
        <v>0</v>
      </c>
      <c r="Q39" s="175">
        <f t="shared" si="8"/>
        <v>0</v>
      </c>
      <c r="R39" s="154">
        <f t="shared" si="1"/>
        <v>0</v>
      </c>
      <c r="S39" s="155">
        <f t="shared" si="9"/>
        <v>0</v>
      </c>
      <c r="V39" s="22"/>
    </row>
    <row r="40" spans="1:22" s="21" customFormat="1" ht="12" customHeight="1" hidden="1">
      <c r="A40" s="121">
        <f>'Златибор 2018'!A40</f>
        <v>35</v>
      </c>
      <c r="B40" s="93" t="str">
        <f>'Златибор 2018'!B40</f>
        <v>Израда WEB SITE</v>
      </c>
      <c r="C40" s="94" t="str">
        <f>'Златибор 2018'!C40</f>
        <v>ком.</v>
      </c>
      <c r="D40" s="38"/>
      <c r="E40" s="10">
        <v>100000</v>
      </c>
      <c r="F40" s="61">
        <f t="shared" si="10"/>
        <v>0</v>
      </c>
      <c r="G40" s="36">
        <f t="shared" si="2"/>
        <v>0</v>
      </c>
      <c r="H40" s="60">
        <f t="shared" si="3"/>
        <v>0</v>
      </c>
      <c r="I40" s="37">
        <f t="shared" si="4"/>
        <v>0</v>
      </c>
      <c r="J40" s="38"/>
      <c r="K40" s="41"/>
      <c r="L40" s="61">
        <f t="shared" si="11"/>
        <v>0</v>
      </c>
      <c r="M40" s="36">
        <f t="shared" si="5"/>
        <v>0</v>
      </c>
      <c r="N40" s="36">
        <f t="shared" si="6"/>
        <v>0</v>
      </c>
      <c r="O40" s="37">
        <f t="shared" si="7"/>
        <v>0</v>
      </c>
      <c r="P40" s="153">
        <f t="shared" si="0"/>
        <v>0</v>
      </c>
      <c r="Q40" s="175">
        <f t="shared" si="8"/>
        <v>0</v>
      </c>
      <c r="R40" s="154">
        <f t="shared" si="1"/>
        <v>0</v>
      </c>
      <c r="S40" s="155">
        <f t="shared" si="9"/>
        <v>0</v>
      </c>
      <c r="V40" s="22"/>
    </row>
    <row r="41" spans="1:22" s="21" customFormat="1" ht="14.25" customHeight="1">
      <c r="A41" s="121">
        <f>'Златибор 2018'!A41</f>
        <v>36</v>
      </c>
      <c r="B41" s="93" t="str">
        <f>'Златибор 2018'!B41</f>
        <v>Материјали трошкови - гориво, мазиво, одржавање возила (чуварска и стучна служ.)</v>
      </c>
      <c r="C41" s="94" t="str">
        <f>'Златибор 2018'!C41</f>
        <v>ком.</v>
      </c>
      <c r="D41" s="38">
        <v>1</v>
      </c>
      <c r="E41" s="10">
        <v>1720000</v>
      </c>
      <c r="F41" s="61">
        <f t="shared" si="10"/>
        <v>1720000</v>
      </c>
      <c r="G41" s="36">
        <f t="shared" si="2"/>
        <v>516000</v>
      </c>
      <c r="H41" s="60">
        <f t="shared" si="3"/>
        <v>258000</v>
      </c>
      <c r="I41" s="37">
        <f t="shared" si="4"/>
        <v>946000.0000000001</v>
      </c>
      <c r="J41" s="38">
        <v>1</v>
      </c>
      <c r="K41" s="41">
        <v>150000</v>
      </c>
      <c r="L41" s="61">
        <f t="shared" si="11"/>
        <v>150000</v>
      </c>
      <c r="M41" s="36">
        <f t="shared" si="5"/>
        <v>45000</v>
      </c>
      <c r="N41" s="36">
        <f t="shared" si="6"/>
        <v>22500</v>
      </c>
      <c r="O41" s="37">
        <f t="shared" si="7"/>
        <v>82500</v>
      </c>
      <c r="P41" s="153">
        <f t="shared" si="0"/>
        <v>561000</v>
      </c>
      <c r="Q41" s="175">
        <f t="shared" si="8"/>
        <v>280500</v>
      </c>
      <c r="R41" s="154">
        <f t="shared" si="1"/>
        <v>1028500.0000000001</v>
      </c>
      <c r="S41" s="155">
        <f t="shared" si="9"/>
        <v>1870000</v>
      </c>
      <c r="V41" s="22"/>
    </row>
    <row r="42" spans="1:22" s="21" customFormat="1" ht="12">
      <c r="A42" s="121">
        <f>'Златибор 2018'!A42</f>
        <v>37</v>
      </c>
      <c r="B42" s="93" t="str">
        <f>'Златибор 2018'!B42</f>
        <v>Униформе чувара и руководиоца чуварске службе ЗП  </v>
      </c>
      <c r="C42" s="94" t="str">
        <f>'Златибор 2018'!C42</f>
        <v>ком.</v>
      </c>
      <c r="D42" s="38">
        <v>6</v>
      </c>
      <c r="E42" s="10">
        <v>60802.5</v>
      </c>
      <c r="F42" s="61">
        <f t="shared" si="10"/>
        <v>364815</v>
      </c>
      <c r="G42" s="36">
        <f t="shared" si="2"/>
        <v>109444.5</v>
      </c>
      <c r="H42" s="60">
        <f t="shared" si="3"/>
        <v>54722.25</v>
      </c>
      <c r="I42" s="37">
        <f t="shared" si="4"/>
        <v>200648.25000000003</v>
      </c>
      <c r="J42" s="38"/>
      <c r="K42" s="41">
        <v>72600</v>
      </c>
      <c r="L42" s="61">
        <f t="shared" si="11"/>
        <v>0</v>
      </c>
      <c r="M42" s="36">
        <f t="shared" si="5"/>
        <v>0</v>
      </c>
      <c r="N42" s="36">
        <f t="shared" si="6"/>
        <v>0</v>
      </c>
      <c r="O42" s="37">
        <f t="shared" si="7"/>
        <v>0</v>
      </c>
      <c r="P42" s="153">
        <f t="shared" si="0"/>
        <v>109444.5</v>
      </c>
      <c r="Q42" s="175">
        <f t="shared" si="8"/>
        <v>54722.25</v>
      </c>
      <c r="R42" s="154">
        <f t="shared" si="1"/>
        <v>200648.25000000003</v>
      </c>
      <c r="S42" s="155">
        <f t="shared" si="9"/>
        <v>364815</v>
      </c>
      <c r="V42" s="22"/>
    </row>
    <row r="43" spans="1:22" s="21" customFormat="1" ht="12">
      <c r="A43" s="121">
        <f>'Златибор 2018'!A43</f>
        <v>38</v>
      </c>
      <c r="B43" s="93" t="str">
        <f>'Златибор 2018'!B43</f>
        <v>Легитимације чувара ЗП</v>
      </c>
      <c r="C43" s="94" t="str">
        <f>'Златибор 2018'!C43</f>
        <v>ком.</v>
      </c>
      <c r="D43" s="38">
        <v>6</v>
      </c>
      <c r="E43" s="10">
        <v>600.9</v>
      </c>
      <c r="F43" s="61">
        <f t="shared" si="10"/>
        <v>3605.3999999999996</v>
      </c>
      <c r="G43" s="36">
        <f t="shared" si="2"/>
        <v>1081.62</v>
      </c>
      <c r="H43" s="60">
        <f t="shared" si="3"/>
        <v>540.81</v>
      </c>
      <c r="I43" s="37">
        <f t="shared" si="4"/>
        <v>1982.97</v>
      </c>
      <c r="J43" s="38"/>
      <c r="K43" s="41">
        <v>605</v>
      </c>
      <c r="L43" s="61">
        <f t="shared" si="11"/>
        <v>0</v>
      </c>
      <c r="M43" s="36">
        <f t="shared" si="5"/>
        <v>0</v>
      </c>
      <c r="N43" s="36">
        <f t="shared" si="6"/>
        <v>0</v>
      </c>
      <c r="O43" s="37">
        <f t="shared" si="7"/>
        <v>0</v>
      </c>
      <c r="P43" s="153">
        <f t="shared" si="0"/>
        <v>1081.62</v>
      </c>
      <c r="Q43" s="175">
        <f t="shared" si="8"/>
        <v>540.81</v>
      </c>
      <c r="R43" s="154">
        <f t="shared" si="1"/>
        <v>1982.97</v>
      </c>
      <c r="S43" s="155">
        <f t="shared" si="9"/>
        <v>3605.3999999999996</v>
      </c>
      <c r="V43" s="22"/>
    </row>
    <row r="44" spans="1:22" s="21" customFormat="1" ht="12" customHeight="1" hidden="1">
      <c r="A44" s="121">
        <f>'Златибор 2018'!A44</f>
        <v>39</v>
      </c>
      <c r="B44" s="93" t="str">
        <f>'Златибор 2018'!B44</f>
        <v>Набавка теренског и путничког возила</v>
      </c>
      <c r="C44" s="94" t="str">
        <f>'Златибор 2018'!C44</f>
        <v>ком.</v>
      </c>
      <c r="D44" s="38"/>
      <c r="E44" s="44">
        <v>2100000</v>
      </c>
      <c r="F44" s="61">
        <f t="shared" si="10"/>
        <v>0</v>
      </c>
      <c r="G44" s="36">
        <f t="shared" si="2"/>
        <v>0</v>
      </c>
      <c r="H44" s="60">
        <f t="shared" si="3"/>
        <v>0</v>
      </c>
      <c r="I44" s="37">
        <f t="shared" si="4"/>
        <v>0</v>
      </c>
      <c r="J44" s="38"/>
      <c r="K44" s="41">
        <v>1210000</v>
      </c>
      <c r="L44" s="61">
        <f t="shared" si="11"/>
        <v>0</v>
      </c>
      <c r="M44" s="36">
        <f t="shared" si="5"/>
        <v>0</v>
      </c>
      <c r="N44" s="36">
        <f t="shared" si="6"/>
        <v>0</v>
      </c>
      <c r="O44" s="37">
        <f t="shared" si="7"/>
        <v>0</v>
      </c>
      <c r="P44" s="153">
        <f t="shared" si="0"/>
        <v>0</v>
      </c>
      <c r="Q44" s="175">
        <f t="shared" si="8"/>
        <v>0</v>
      </c>
      <c r="R44" s="154">
        <f t="shared" si="1"/>
        <v>0</v>
      </c>
      <c r="S44" s="155">
        <f t="shared" si="9"/>
        <v>0</v>
      </c>
      <c r="V44" s="22"/>
    </row>
    <row r="45" spans="1:22" s="21" customFormat="1" ht="12">
      <c r="A45" s="121">
        <f>'Златибор 2018'!A45</f>
        <v>40</v>
      </c>
      <c r="B45" s="93" t="str">
        <f>'Златибор 2018'!B45</f>
        <v>Противпожарна заштита</v>
      </c>
      <c r="C45" s="94" t="str">
        <f>'Златибор 2018'!C45</f>
        <v>ком.</v>
      </c>
      <c r="D45" s="46">
        <v>1</v>
      </c>
      <c r="E45" s="10">
        <v>60000</v>
      </c>
      <c r="F45" s="61">
        <f t="shared" si="10"/>
        <v>60000</v>
      </c>
      <c r="G45" s="36">
        <f t="shared" si="2"/>
        <v>18000</v>
      </c>
      <c r="H45" s="60">
        <f t="shared" si="3"/>
        <v>9000</v>
      </c>
      <c r="I45" s="37">
        <f t="shared" si="4"/>
        <v>33000</v>
      </c>
      <c r="J45" s="38"/>
      <c r="K45" s="41">
        <v>60000</v>
      </c>
      <c r="L45" s="61">
        <f t="shared" si="11"/>
        <v>0</v>
      </c>
      <c r="M45" s="36">
        <f t="shared" si="5"/>
        <v>0</v>
      </c>
      <c r="N45" s="36">
        <f t="shared" si="6"/>
        <v>0</v>
      </c>
      <c r="O45" s="37">
        <f t="shared" si="7"/>
        <v>0</v>
      </c>
      <c r="P45" s="153">
        <f t="shared" si="0"/>
        <v>18000</v>
      </c>
      <c r="Q45" s="175">
        <f t="shared" si="8"/>
        <v>9000</v>
      </c>
      <c r="R45" s="154">
        <f t="shared" si="1"/>
        <v>33000</v>
      </c>
      <c r="S45" s="155">
        <f t="shared" si="9"/>
        <v>60000</v>
      </c>
      <c r="V45" s="22"/>
    </row>
    <row r="46" spans="1:22" s="21" customFormat="1" ht="12">
      <c r="A46" s="121">
        <f>'Златибор 2018'!A46</f>
        <v>41</v>
      </c>
      <c r="B46" s="93" t="str">
        <f>'Златибор 2018'!B46</f>
        <v>Ознаке за забрану ложења ватре</v>
      </c>
      <c r="C46" s="94" t="str">
        <f>'Златибор 2018'!C46</f>
        <v>ком.</v>
      </c>
      <c r="D46" s="46">
        <v>5</v>
      </c>
      <c r="E46" s="10">
        <v>5000</v>
      </c>
      <c r="F46" s="61">
        <f t="shared" si="10"/>
        <v>25000</v>
      </c>
      <c r="G46" s="36">
        <f t="shared" si="2"/>
        <v>7500</v>
      </c>
      <c r="H46" s="60">
        <f t="shared" si="3"/>
        <v>3750</v>
      </c>
      <c r="I46" s="37">
        <f t="shared" si="4"/>
        <v>13750.000000000002</v>
      </c>
      <c r="J46" s="38">
        <v>2</v>
      </c>
      <c r="K46" s="41">
        <v>12114.4</v>
      </c>
      <c r="L46" s="61">
        <f t="shared" si="11"/>
        <v>24228.8</v>
      </c>
      <c r="M46" s="36">
        <f t="shared" si="5"/>
        <v>7268.639999999999</v>
      </c>
      <c r="N46" s="36">
        <f t="shared" si="6"/>
        <v>3634.3199999999997</v>
      </c>
      <c r="O46" s="37">
        <f t="shared" si="7"/>
        <v>13325.84</v>
      </c>
      <c r="P46" s="153">
        <f t="shared" si="0"/>
        <v>14768.64</v>
      </c>
      <c r="Q46" s="175">
        <f t="shared" si="8"/>
        <v>7384.32</v>
      </c>
      <c r="R46" s="154">
        <f t="shared" si="1"/>
        <v>27075.840000000004</v>
      </c>
      <c r="S46" s="155">
        <f t="shared" si="9"/>
        <v>49228.8</v>
      </c>
      <c r="V46" s="22"/>
    </row>
    <row r="47" spans="1:22" s="21" customFormat="1" ht="12.75" customHeight="1">
      <c r="A47" s="121">
        <f>'Златибор 2018'!A47</f>
        <v>42</v>
      </c>
      <c r="B47" s="93" t="str">
        <f>'Златибор 2018'!B47</f>
        <v>Заснивање и одржавање дигиталне базе података</v>
      </c>
      <c r="C47" s="94" t="str">
        <f>'Златибор 2018'!C47</f>
        <v>ком.</v>
      </c>
      <c r="D47" s="46">
        <v>1</v>
      </c>
      <c r="E47" s="10">
        <v>200000</v>
      </c>
      <c r="F47" s="61">
        <f t="shared" si="10"/>
        <v>200000</v>
      </c>
      <c r="G47" s="36">
        <f t="shared" si="2"/>
        <v>60000</v>
      </c>
      <c r="H47" s="60">
        <f t="shared" si="3"/>
        <v>30000</v>
      </c>
      <c r="I47" s="37">
        <f t="shared" si="4"/>
        <v>110000.00000000001</v>
      </c>
      <c r="J47" s="38"/>
      <c r="K47" s="41">
        <v>150000</v>
      </c>
      <c r="L47" s="61">
        <f t="shared" si="11"/>
        <v>0</v>
      </c>
      <c r="M47" s="36">
        <f t="shared" si="5"/>
        <v>0</v>
      </c>
      <c r="N47" s="36">
        <f t="shared" si="6"/>
        <v>0</v>
      </c>
      <c r="O47" s="37">
        <f t="shared" si="7"/>
        <v>0</v>
      </c>
      <c r="P47" s="153">
        <f t="shared" si="0"/>
        <v>60000</v>
      </c>
      <c r="Q47" s="175">
        <f t="shared" si="8"/>
        <v>30000</v>
      </c>
      <c r="R47" s="154">
        <f t="shared" si="1"/>
        <v>110000.00000000001</v>
      </c>
      <c r="S47" s="155">
        <f t="shared" si="9"/>
        <v>200000</v>
      </c>
      <c r="V47" s="22"/>
    </row>
    <row r="48" spans="1:22" s="21" customFormat="1" ht="12.75" customHeight="1" hidden="1">
      <c r="A48" s="121">
        <f>'Златибор 2018'!A48</f>
        <v>43</v>
      </c>
      <c r="B48" s="93" t="str">
        <f>'Златибор 2018'!B48</f>
        <v>Набавка рачунара</v>
      </c>
      <c r="C48" s="94" t="str">
        <f>'Златибор 2018'!C48</f>
        <v>ком.</v>
      </c>
      <c r="D48" s="46"/>
      <c r="E48" s="10">
        <v>50000</v>
      </c>
      <c r="F48" s="61">
        <f t="shared" si="10"/>
        <v>0</v>
      </c>
      <c r="G48" s="36">
        <f t="shared" si="2"/>
        <v>0</v>
      </c>
      <c r="H48" s="60">
        <f t="shared" si="3"/>
        <v>0</v>
      </c>
      <c r="I48" s="37">
        <f t="shared" si="4"/>
        <v>0</v>
      </c>
      <c r="J48" s="38"/>
      <c r="K48" s="41"/>
      <c r="L48" s="61">
        <f t="shared" si="11"/>
        <v>0</v>
      </c>
      <c r="M48" s="36">
        <f t="shared" si="5"/>
        <v>0</v>
      </c>
      <c r="N48" s="36">
        <f t="shared" si="6"/>
        <v>0</v>
      </c>
      <c r="O48" s="37">
        <f t="shared" si="7"/>
        <v>0</v>
      </c>
      <c r="P48" s="153">
        <f t="shared" si="0"/>
        <v>0</v>
      </c>
      <c r="Q48" s="175">
        <f t="shared" si="8"/>
        <v>0</v>
      </c>
      <c r="R48" s="154">
        <f t="shared" si="1"/>
        <v>0</v>
      </c>
      <c r="S48" s="155">
        <f t="shared" si="9"/>
        <v>0</v>
      </c>
      <c r="V48" s="22"/>
    </row>
    <row r="49" spans="1:22" s="21" customFormat="1" ht="12">
      <c r="A49" s="121">
        <f>'Златибор 2018'!A49</f>
        <v>44</v>
      </c>
      <c r="B49" s="93" t="str">
        <f>'Златибор 2018'!B49</f>
        <v>Израда програма и пројеката</v>
      </c>
      <c r="C49" s="94" t="str">
        <f>'Златибор 2018'!C49</f>
        <v>ком.</v>
      </c>
      <c r="D49" s="46">
        <v>1</v>
      </c>
      <c r="E49" s="10">
        <v>50000</v>
      </c>
      <c r="F49" s="61">
        <f t="shared" si="10"/>
        <v>50000</v>
      </c>
      <c r="G49" s="36">
        <f t="shared" si="2"/>
        <v>15000</v>
      </c>
      <c r="H49" s="60">
        <f t="shared" si="3"/>
        <v>7500</v>
      </c>
      <c r="I49" s="37">
        <f t="shared" si="4"/>
        <v>27500.000000000004</v>
      </c>
      <c r="J49" s="38">
        <v>1</v>
      </c>
      <c r="K49" s="41">
        <v>100000</v>
      </c>
      <c r="L49" s="61">
        <f t="shared" si="11"/>
        <v>100000</v>
      </c>
      <c r="M49" s="36">
        <f t="shared" si="5"/>
        <v>30000</v>
      </c>
      <c r="N49" s="36">
        <f t="shared" si="6"/>
        <v>15000</v>
      </c>
      <c r="O49" s="37">
        <f t="shared" si="7"/>
        <v>55000.00000000001</v>
      </c>
      <c r="P49" s="153">
        <f t="shared" si="0"/>
        <v>45000</v>
      </c>
      <c r="Q49" s="175">
        <f t="shared" si="8"/>
        <v>22500</v>
      </c>
      <c r="R49" s="154">
        <f t="shared" si="1"/>
        <v>82500.00000000001</v>
      </c>
      <c r="S49" s="155">
        <f t="shared" si="9"/>
        <v>150000</v>
      </c>
      <c r="V49" s="22"/>
    </row>
    <row r="50" spans="1:22" s="21" customFormat="1" ht="12">
      <c r="A50" s="121">
        <f>'Златибор 2018'!A50</f>
        <v>45</v>
      </c>
      <c r="B50" s="93" t="str">
        <f>'Златибор 2018'!B50</f>
        <v>Израда стратешких процена утицаја</v>
      </c>
      <c r="C50" s="94" t="str">
        <f>'Златибор 2018'!C50</f>
        <v>ком.</v>
      </c>
      <c r="D50" s="46"/>
      <c r="E50" s="10">
        <v>50000</v>
      </c>
      <c r="F50" s="61">
        <f t="shared" si="10"/>
        <v>0</v>
      </c>
      <c r="G50" s="36">
        <f t="shared" si="2"/>
        <v>0</v>
      </c>
      <c r="H50" s="60">
        <f t="shared" si="3"/>
        <v>0</v>
      </c>
      <c r="I50" s="37">
        <f t="shared" si="4"/>
        <v>0</v>
      </c>
      <c r="J50" s="38">
        <v>1</v>
      </c>
      <c r="K50" s="41">
        <v>50000</v>
      </c>
      <c r="L50" s="61">
        <f t="shared" si="11"/>
        <v>50000</v>
      </c>
      <c r="M50" s="36">
        <f t="shared" si="5"/>
        <v>15000</v>
      </c>
      <c r="N50" s="36">
        <f t="shared" si="6"/>
        <v>7500</v>
      </c>
      <c r="O50" s="37">
        <f t="shared" si="7"/>
        <v>27500.000000000004</v>
      </c>
      <c r="P50" s="153">
        <f t="shared" si="0"/>
        <v>15000</v>
      </c>
      <c r="Q50" s="175">
        <f t="shared" si="8"/>
        <v>7500</v>
      </c>
      <c r="R50" s="154">
        <f t="shared" si="1"/>
        <v>27500.000000000004</v>
      </c>
      <c r="S50" s="155">
        <f t="shared" si="9"/>
        <v>50000</v>
      </c>
      <c r="V50" s="22"/>
    </row>
    <row r="51" spans="1:22" s="21" customFormat="1" ht="12" customHeight="1" hidden="1">
      <c r="A51" s="121">
        <f>'Златибор 2018'!A51</f>
        <v>46</v>
      </c>
      <c r="B51" s="93" t="str">
        <f>'Златибор 2018'!B51</f>
        <v>Израда процена утицаја</v>
      </c>
      <c r="C51" s="94" t="str">
        <f>'Златибор 2018'!C51</f>
        <v>ком.</v>
      </c>
      <c r="D51" s="46"/>
      <c r="E51" s="10">
        <v>50000</v>
      </c>
      <c r="F51" s="61">
        <f t="shared" si="10"/>
        <v>0</v>
      </c>
      <c r="G51" s="36">
        <f t="shared" si="2"/>
        <v>0</v>
      </c>
      <c r="H51" s="60">
        <f t="shared" si="3"/>
        <v>0</v>
      </c>
      <c r="I51" s="37">
        <f t="shared" si="4"/>
        <v>0</v>
      </c>
      <c r="J51" s="38"/>
      <c r="K51" s="41"/>
      <c r="L51" s="61">
        <f t="shared" si="11"/>
        <v>0</v>
      </c>
      <c r="M51" s="36">
        <f t="shared" si="5"/>
        <v>0</v>
      </c>
      <c r="N51" s="36">
        <f t="shared" si="6"/>
        <v>0</v>
      </c>
      <c r="O51" s="37">
        <f t="shared" si="7"/>
        <v>0</v>
      </c>
      <c r="P51" s="153">
        <f t="shared" si="0"/>
        <v>0</v>
      </c>
      <c r="Q51" s="175">
        <f t="shared" si="8"/>
        <v>0</v>
      </c>
      <c r="R51" s="154">
        <f t="shared" si="1"/>
        <v>0</v>
      </c>
      <c r="S51" s="155">
        <f t="shared" si="9"/>
        <v>0</v>
      </c>
      <c r="V51" s="22"/>
    </row>
    <row r="52" spans="1:22" s="21" customFormat="1" ht="12" customHeight="1" hidden="1">
      <c r="A52" s="121">
        <f>'Златибор 2018'!A52</f>
        <v>47</v>
      </c>
      <c r="B52" s="93" t="str">
        <f>'Златибор 2018'!B52</f>
        <v>Реконструкција шумских кућа</v>
      </c>
      <c r="C52" s="94" t="str">
        <f>'Златибор 2018'!C52</f>
        <v>ком.</v>
      </c>
      <c r="D52" s="46"/>
      <c r="E52" s="10">
        <v>400000</v>
      </c>
      <c r="F52" s="61">
        <f t="shared" si="10"/>
        <v>0</v>
      </c>
      <c r="G52" s="36">
        <f t="shared" si="2"/>
        <v>0</v>
      </c>
      <c r="H52" s="60">
        <f t="shared" si="3"/>
        <v>0</v>
      </c>
      <c r="I52" s="37">
        <f t="shared" si="4"/>
        <v>0</v>
      </c>
      <c r="J52" s="38"/>
      <c r="K52" s="41"/>
      <c r="L52" s="61">
        <f t="shared" si="11"/>
        <v>0</v>
      </c>
      <c r="M52" s="36">
        <f t="shared" si="5"/>
        <v>0</v>
      </c>
      <c r="N52" s="36">
        <f t="shared" si="6"/>
        <v>0</v>
      </c>
      <c r="O52" s="37">
        <f t="shared" si="7"/>
        <v>0</v>
      </c>
      <c r="P52" s="153">
        <f t="shared" si="0"/>
        <v>0</v>
      </c>
      <c r="Q52" s="175">
        <f t="shared" si="8"/>
        <v>0</v>
      </c>
      <c r="R52" s="154">
        <f t="shared" si="1"/>
        <v>0</v>
      </c>
      <c r="S52" s="155">
        <f t="shared" si="9"/>
        <v>0</v>
      </c>
      <c r="V52" s="22"/>
    </row>
    <row r="53" spans="1:22" s="21" customFormat="1" ht="12">
      <c r="A53" s="121">
        <f>'Златибор 2018'!A53</f>
        <v>48</v>
      </c>
      <c r="B53" s="93" t="str">
        <f>'Златибор 2018'!B53</f>
        <v>Материјално техничко опремање</v>
      </c>
      <c r="C53" s="94" t="str">
        <f>'Златибор 2018'!C53</f>
        <v>ком.</v>
      </c>
      <c r="D53" s="46"/>
      <c r="E53" s="10"/>
      <c r="F53" s="61">
        <f t="shared" si="10"/>
        <v>0</v>
      </c>
      <c r="G53" s="36">
        <f t="shared" si="2"/>
        <v>0</v>
      </c>
      <c r="H53" s="60">
        <f t="shared" si="3"/>
        <v>0</v>
      </c>
      <c r="I53" s="37">
        <f t="shared" si="4"/>
        <v>0</v>
      </c>
      <c r="J53" s="38">
        <v>1</v>
      </c>
      <c r="K53" s="41">
        <v>200000</v>
      </c>
      <c r="L53" s="61">
        <f t="shared" si="11"/>
        <v>200000</v>
      </c>
      <c r="M53" s="36">
        <f t="shared" si="5"/>
        <v>60000</v>
      </c>
      <c r="N53" s="36">
        <f t="shared" si="6"/>
        <v>30000</v>
      </c>
      <c r="O53" s="37">
        <f t="shared" si="7"/>
        <v>110000.00000000001</v>
      </c>
      <c r="P53" s="153">
        <f t="shared" si="0"/>
        <v>60000</v>
      </c>
      <c r="Q53" s="175">
        <f t="shared" si="8"/>
        <v>30000</v>
      </c>
      <c r="R53" s="154">
        <f t="shared" si="1"/>
        <v>110000.00000000001</v>
      </c>
      <c r="S53" s="155">
        <f t="shared" si="9"/>
        <v>200000</v>
      </c>
      <c r="V53" s="22"/>
    </row>
    <row r="54" spans="1:22" s="21" customFormat="1" ht="12" customHeight="1" hidden="1">
      <c r="A54" s="121">
        <f>'Златибор 2018'!A54</f>
        <v>49</v>
      </c>
      <c r="B54" s="93" t="str">
        <f>'Златибор 2018'!B54</f>
        <v>Изградња улазних станица у ЗП</v>
      </c>
      <c r="C54" s="94" t="str">
        <f>'Златибор 2018'!C54</f>
        <v>ком.</v>
      </c>
      <c r="D54" s="46"/>
      <c r="E54" s="10">
        <v>220000</v>
      </c>
      <c r="F54" s="61">
        <f t="shared" si="10"/>
        <v>0</v>
      </c>
      <c r="G54" s="36">
        <f t="shared" si="2"/>
        <v>0</v>
      </c>
      <c r="H54" s="60">
        <f t="shared" si="3"/>
        <v>0</v>
      </c>
      <c r="I54" s="37">
        <f t="shared" si="4"/>
        <v>0</v>
      </c>
      <c r="J54" s="38"/>
      <c r="K54" s="41"/>
      <c r="L54" s="61">
        <f t="shared" si="11"/>
        <v>0</v>
      </c>
      <c r="M54" s="36">
        <f t="shared" si="5"/>
        <v>0</v>
      </c>
      <c r="N54" s="36">
        <f t="shared" si="6"/>
        <v>0</v>
      </c>
      <c r="O54" s="37">
        <f t="shared" si="7"/>
        <v>0</v>
      </c>
      <c r="P54" s="153">
        <f t="shared" si="0"/>
        <v>0</v>
      </c>
      <c r="Q54" s="175">
        <f t="shared" si="8"/>
        <v>0</v>
      </c>
      <c r="R54" s="154">
        <f t="shared" si="1"/>
        <v>0</v>
      </c>
      <c r="S54" s="155">
        <f t="shared" si="9"/>
        <v>0</v>
      </c>
      <c r="V54" s="22"/>
    </row>
    <row r="55" spans="1:22" s="21" customFormat="1" ht="12">
      <c r="A55" s="121">
        <f>'Златибор 2018'!A55</f>
        <v>50</v>
      </c>
      <c r="B55" s="93" t="str">
        <f>'Златибор 2018'!B55</f>
        <v>Mониторинг</v>
      </c>
      <c r="C55" s="94" t="str">
        <f>'Златибор 2018'!C55</f>
        <v>ком.</v>
      </c>
      <c r="D55" s="55">
        <v>1</v>
      </c>
      <c r="E55" s="10">
        <v>700000</v>
      </c>
      <c r="F55" s="61">
        <f t="shared" si="10"/>
        <v>700000</v>
      </c>
      <c r="G55" s="36">
        <f t="shared" si="2"/>
        <v>210000</v>
      </c>
      <c r="H55" s="60">
        <f t="shared" si="3"/>
        <v>105000</v>
      </c>
      <c r="I55" s="37">
        <f t="shared" si="4"/>
        <v>385000.00000000006</v>
      </c>
      <c r="J55" s="38">
        <v>1</v>
      </c>
      <c r="K55" s="41">
        <v>150000</v>
      </c>
      <c r="L55" s="61">
        <f t="shared" si="11"/>
        <v>150000</v>
      </c>
      <c r="M55" s="36">
        <f t="shared" si="5"/>
        <v>45000</v>
      </c>
      <c r="N55" s="36">
        <f t="shared" si="6"/>
        <v>22500</v>
      </c>
      <c r="O55" s="37">
        <f t="shared" si="7"/>
        <v>82500</v>
      </c>
      <c r="P55" s="153">
        <f t="shared" si="0"/>
        <v>255000</v>
      </c>
      <c r="Q55" s="175">
        <f t="shared" si="8"/>
        <v>127500</v>
      </c>
      <c r="R55" s="154">
        <f t="shared" si="1"/>
        <v>467500.00000000006</v>
      </c>
      <c r="S55" s="155">
        <f t="shared" si="9"/>
        <v>850000</v>
      </c>
      <c r="V55" s="22"/>
    </row>
    <row r="56" spans="1:22" s="21" customFormat="1" ht="12">
      <c r="A56" s="121">
        <f>'Златибор 2018'!A56</f>
        <v>51</v>
      </c>
      <c r="B56" s="93" t="str">
        <f>'Златибор 2018'!B56</f>
        <v>Изградња и опремање визиторског центра</v>
      </c>
      <c r="C56" s="94" t="str">
        <f>'Златибор 2018'!C56</f>
        <v>ком.</v>
      </c>
      <c r="D56" s="124">
        <v>0.179</v>
      </c>
      <c r="E56" s="10">
        <v>200000000</v>
      </c>
      <c r="F56" s="61">
        <f t="shared" si="10"/>
        <v>35800000</v>
      </c>
      <c r="G56" s="36">
        <f t="shared" si="2"/>
        <v>10740000</v>
      </c>
      <c r="H56" s="60">
        <f t="shared" si="3"/>
        <v>5370000</v>
      </c>
      <c r="I56" s="37">
        <f t="shared" si="4"/>
        <v>19690000</v>
      </c>
      <c r="J56" s="38"/>
      <c r="K56" s="41"/>
      <c r="L56" s="61">
        <f t="shared" si="11"/>
        <v>0</v>
      </c>
      <c r="M56" s="36">
        <f t="shared" si="5"/>
        <v>0</v>
      </c>
      <c r="N56" s="36">
        <f t="shared" si="6"/>
        <v>0</v>
      </c>
      <c r="O56" s="37">
        <f t="shared" si="7"/>
        <v>0</v>
      </c>
      <c r="P56" s="153">
        <f t="shared" si="0"/>
        <v>10740000</v>
      </c>
      <c r="Q56" s="175">
        <f t="shared" si="8"/>
        <v>5370000</v>
      </c>
      <c r="R56" s="154">
        <f t="shared" si="1"/>
        <v>19690000</v>
      </c>
      <c r="S56" s="155">
        <f t="shared" si="9"/>
        <v>35800000</v>
      </c>
      <c r="V56" s="22"/>
    </row>
    <row r="57" spans="1:22" s="21" customFormat="1" ht="12" customHeight="1" hidden="1">
      <c r="A57" s="121">
        <f>'Златибор 2018'!A57</f>
        <v>52</v>
      </c>
      <c r="B57" s="93" t="str">
        <f>'Златибор 2018'!B57</f>
        <v>Израда пројектне документације за визиторски центар</v>
      </c>
      <c r="C57" s="94" t="str">
        <f>'Златибор 2018'!C57</f>
        <v>ком.</v>
      </c>
      <c r="D57" s="55"/>
      <c r="E57" s="10">
        <v>12000000</v>
      </c>
      <c r="F57" s="61">
        <f t="shared" si="10"/>
        <v>0</v>
      </c>
      <c r="G57" s="36">
        <f t="shared" si="2"/>
        <v>0</v>
      </c>
      <c r="H57" s="60">
        <f t="shared" si="3"/>
        <v>0</v>
      </c>
      <c r="I57" s="37">
        <f t="shared" si="4"/>
        <v>0</v>
      </c>
      <c r="J57" s="38"/>
      <c r="K57" s="41"/>
      <c r="L57" s="61">
        <f t="shared" si="11"/>
        <v>0</v>
      </c>
      <c r="M57" s="36">
        <f t="shared" si="5"/>
        <v>0</v>
      </c>
      <c r="N57" s="36">
        <f t="shared" si="6"/>
        <v>0</v>
      </c>
      <c r="O57" s="37">
        <f t="shared" si="7"/>
        <v>0</v>
      </c>
      <c r="P57" s="153">
        <f t="shared" si="0"/>
        <v>0</v>
      </c>
      <c r="Q57" s="175">
        <f t="shared" si="8"/>
        <v>0</v>
      </c>
      <c r="R57" s="154">
        <f t="shared" si="1"/>
        <v>0</v>
      </c>
      <c r="S57" s="155">
        <f t="shared" si="9"/>
        <v>0</v>
      </c>
      <c r="V57" s="22"/>
    </row>
    <row r="58" spans="1:22" s="21" customFormat="1" ht="12" customHeight="1" hidden="1">
      <c r="A58" s="121">
        <f>'Златибор 2018'!A58</f>
        <v>53</v>
      </c>
      <c r="B58" s="93" t="str">
        <f>'Златибор 2018'!B58</f>
        <v>Изградња и опремање планинарског дома</v>
      </c>
      <c r="C58" s="94" t="str">
        <f>'Златибор 2018'!C58</f>
        <v>ком.</v>
      </c>
      <c r="D58" s="55"/>
      <c r="E58" s="10">
        <v>40000000</v>
      </c>
      <c r="F58" s="61">
        <f t="shared" si="10"/>
        <v>0</v>
      </c>
      <c r="G58" s="36">
        <f t="shared" si="2"/>
        <v>0</v>
      </c>
      <c r="H58" s="60">
        <f t="shared" si="3"/>
        <v>0</v>
      </c>
      <c r="I58" s="37">
        <f t="shared" si="4"/>
        <v>0</v>
      </c>
      <c r="J58" s="38"/>
      <c r="K58" s="41"/>
      <c r="L58" s="61">
        <f t="shared" si="11"/>
        <v>0</v>
      </c>
      <c r="M58" s="36">
        <f t="shared" si="5"/>
        <v>0</v>
      </c>
      <c r="N58" s="36">
        <f t="shared" si="6"/>
        <v>0</v>
      </c>
      <c r="O58" s="37">
        <f t="shared" si="7"/>
        <v>0</v>
      </c>
      <c r="P58" s="153">
        <f t="shared" si="0"/>
        <v>0</v>
      </c>
      <c r="Q58" s="175">
        <f t="shared" si="8"/>
        <v>0</v>
      </c>
      <c r="R58" s="154">
        <f t="shared" si="1"/>
        <v>0</v>
      </c>
      <c r="S58" s="155">
        <f t="shared" si="9"/>
        <v>0</v>
      </c>
      <c r="V58" s="22"/>
    </row>
    <row r="59" spans="1:22" s="21" customFormat="1" ht="12" customHeight="1" hidden="1">
      <c r="A59" s="121">
        <f>'Златибор 2018'!A59</f>
        <v>54</v>
      </c>
      <c r="B59" s="93" t="str">
        <f>'Златибор 2018'!B59</f>
        <v>Израд пројектне документације за планинарски дом</v>
      </c>
      <c r="C59" s="94" t="str">
        <f>'Златибор 2018'!C59</f>
        <v>ком.</v>
      </c>
      <c r="D59" s="55"/>
      <c r="E59" s="10">
        <v>1500000</v>
      </c>
      <c r="F59" s="61">
        <f t="shared" si="10"/>
        <v>0</v>
      </c>
      <c r="G59" s="36">
        <f t="shared" si="2"/>
        <v>0</v>
      </c>
      <c r="H59" s="60">
        <f t="shared" si="3"/>
        <v>0</v>
      </c>
      <c r="I59" s="37">
        <f t="shared" si="4"/>
        <v>0</v>
      </c>
      <c r="J59" s="38"/>
      <c r="K59" s="41"/>
      <c r="L59" s="61">
        <f t="shared" si="11"/>
        <v>0</v>
      </c>
      <c r="M59" s="36">
        <f t="shared" si="5"/>
        <v>0</v>
      </c>
      <c r="N59" s="36">
        <f t="shared" si="6"/>
        <v>0</v>
      </c>
      <c r="O59" s="37">
        <f t="shared" si="7"/>
        <v>0</v>
      </c>
      <c r="P59" s="153">
        <f t="shared" si="0"/>
        <v>0</v>
      </c>
      <c r="Q59" s="175">
        <f t="shared" si="8"/>
        <v>0</v>
      </c>
      <c r="R59" s="154">
        <f t="shared" si="1"/>
        <v>0</v>
      </c>
      <c r="S59" s="155">
        <f t="shared" si="9"/>
        <v>0</v>
      </c>
      <c r="V59" s="22"/>
    </row>
    <row r="60" spans="1:22" s="21" customFormat="1" ht="12" customHeight="1" hidden="1">
      <c r="A60" s="121">
        <f>'Златибор 2018'!A60</f>
        <v>55</v>
      </c>
      <c r="B60" s="93" t="str">
        <f>'Златибор 2018'!B60</f>
        <v>Реконструкција и опремање ловачке куће и едукативног центра</v>
      </c>
      <c r="C60" s="94" t="str">
        <f>'Златибор 2018'!C60</f>
        <v>ком.</v>
      </c>
      <c r="D60" s="55"/>
      <c r="E60" s="10">
        <v>20000000</v>
      </c>
      <c r="F60" s="61">
        <f t="shared" si="10"/>
        <v>0</v>
      </c>
      <c r="G60" s="36">
        <f t="shared" si="2"/>
        <v>0</v>
      </c>
      <c r="H60" s="60">
        <f t="shared" si="3"/>
        <v>0</v>
      </c>
      <c r="I60" s="37">
        <f t="shared" si="4"/>
        <v>0</v>
      </c>
      <c r="J60" s="38"/>
      <c r="K60" s="41"/>
      <c r="L60" s="61">
        <f t="shared" si="11"/>
        <v>0</v>
      </c>
      <c r="M60" s="36">
        <f t="shared" si="5"/>
        <v>0</v>
      </c>
      <c r="N60" s="36">
        <f t="shared" si="6"/>
        <v>0</v>
      </c>
      <c r="O60" s="37">
        <f t="shared" si="7"/>
        <v>0</v>
      </c>
      <c r="P60" s="153">
        <f t="shared" si="0"/>
        <v>0</v>
      </c>
      <c r="Q60" s="175">
        <f t="shared" si="8"/>
        <v>0</v>
      </c>
      <c r="R60" s="154">
        <f t="shared" si="1"/>
        <v>0</v>
      </c>
      <c r="S60" s="155">
        <f t="shared" si="9"/>
        <v>0</v>
      </c>
      <c r="V60" s="22"/>
    </row>
    <row r="61" spans="1:22" s="21" customFormat="1" ht="12" customHeight="1" hidden="1">
      <c r="A61" s="121">
        <f>'Златибор 2018'!A61</f>
        <v>56</v>
      </c>
      <c r="B61" s="93" t="str">
        <f>'Златибор 2018'!B61</f>
        <v>Израда пројектне документације за ловачку кућу и едукативни центар</v>
      </c>
      <c r="C61" s="94" t="str">
        <f>'Златибор 2018'!C61</f>
        <v>ком.</v>
      </c>
      <c r="D61" s="55"/>
      <c r="E61" s="10">
        <v>700000</v>
      </c>
      <c r="F61" s="61">
        <f t="shared" si="10"/>
        <v>0</v>
      </c>
      <c r="G61" s="36">
        <f t="shared" si="2"/>
        <v>0</v>
      </c>
      <c r="H61" s="60">
        <f t="shared" si="3"/>
        <v>0</v>
      </c>
      <c r="I61" s="37">
        <f t="shared" si="4"/>
        <v>0</v>
      </c>
      <c r="J61" s="38"/>
      <c r="K61" s="41"/>
      <c r="L61" s="61">
        <f t="shared" si="11"/>
        <v>0</v>
      </c>
      <c r="M61" s="36">
        <f t="shared" si="5"/>
        <v>0</v>
      </c>
      <c r="N61" s="36">
        <f t="shared" si="6"/>
        <v>0</v>
      </c>
      <c r="O61" s="37">
        <f t="shared" si="7"/>
        <v>0</v>
      </c>
      <c r="P61" s="153">
        <f t="shared" si="0"/>
        <v>0</v>
      </c>
      <c r="Q61" s="175">
        <f t="shared" si="8"/>
        <v>0</v>
      </c>
      <c r="R61" s="154">
        <f t="shared" si="1"/>
        <v>0</v>
      </c>
      <c r="S61" s="155">
        <f t="shared" si="9"/>
        <v>0</v>
      </c>
      <c r="V61" s="22"/>
    </row>
    <row r="62" spans="1:22" s="21" customFormat="1" ht="12" customHeight="1" hidden="1">
      <c r="A62" s="121">
        <f>'Златибор 2018'!A62</f>
        <v>57</v>
      </c>
      <c r="B62" s="93" t="str">
        <f>'Златибор 2018'!B62</f>
        <v>Набавка булдозера</v>
      </c>
      <c r="C62" s="94" t="str">
        <f>'Златибор 2018'!C62</f>
        <v>ком.</v>
      </c>
      <c r="D62" s="55"/>
      <c r="E62" s="10">
        <f>140000*118</f>
        <v>16520000</v>
      </c>
      <c r="F62" s="61">
        <f t="shared" si="10"/>
        <v>0</v>
      </c>
      <c r="G62" s="36">
        <f t="shared" si="2"/>
        <v>0</v>
      </c>
      <c r="H62" s="60">
        <f t="shared" si="3"/>
        <v>0</v>
      </c>
      <c r="I62" s="37">
        <f t="shared" si="4"/>
        <v>0</v>
      </c>
      <c r="J62" s="38"/>
      <c r="K62" s="41"/>
      <c r="L62" s="61">
        <f t="shared" si="11"/>
        <v>0</v>
      </c>
      <c r="M62" s="36">
        <f t="shared" si="5"/>
        <v>0</v>
      </c>
      <c r="N62" s="36">
        <f t="shared" si="6"/>
        <v>0</v>
      </c>
      <c r="O62" s="37">
        <f t="shared" si="7"/>
        <v>0</v>
      </c>
      <c r="P62" s="153">
        <f t="shared" si="0"/>
        <v>0</v>
      </c>
      <c r="Q62" s="175">
        <f t="shared" si="8"/>
        <v>0</v>
      </c>
      <c r="R62" s="154">
        <f t="shared" si="1"/>
        <v>0</v>
      </c>
      <c r="S62" s="155">
        <f t="shared" si="9"/>
        <v>0</v>
      </c>
      <c r="V62" s="22"/>
    </row>
    <row r="63" spans="1:22" s="21" customFormat="1" ht="12" customHeight="1" hidden="1">
      <c r="A63" s="121">
        <f>'Златибор 2018'!A63</f>
        <v>58</v>
      </c>
      <c r="B63" s="93" t="str">
        <f>'Златибор 2018'!B63</f>
        <v>Набавка грејдера</v>
      </c>
      <c r="C63" s="94" t="str">
        <f>'Златибор 2018'!C63</f>
        <v>ком.</v>
      </c>
      <c r="D63" s="55"/>
      <c r="E63" s="10">
        <f>150000*118</f>
        <v>17700000</v>
      </c>
      <c r="F63" s="61">
        <f t="shared" si="10"/>
        <v>0</v>
      </c>
      <c r="G63" s="36">
        <f t="shared" si="2"/>
        <v>0</v>
      </c>
      <c r="H63" s="60">
        <f t="shared" si="3"/>
        <v>0</v>
      </c>
      <c r="I63" s="37">
        <f t="shared" si="4"/>
        <v>0</v>
      </c>
      <c r="J63" s="38"/>
      <c r="K63" s="41"/>
      <c r="L63" s="61">
        <f t="shared" si="11"/>
        <v>0</v>
      </c>
      <c r="M63" s="36">
        <f t="shared" si="5"/>
        <v>0</v>
      </c>
      <c r="N63" s="36">
        <f t="shared" si="6"/>
        <v>0</v>
      </c>
      <c r="O63" s="37">
        <f t="shared" si="7"/>
        <v>0</v>
      </c>
      <c r="P63" s="153">
        <f t="shared" si="0"/>
        <v>0</v>
      </c>
      <c r="Q63" s="175">
        <f t="shared" si="8"/>
        <v>0</v>
      </c>
      <c r="R63" s="154">
        <f t="shared" si="1"/>
        <v>0</v>
      </c>
      <c r="S63" s="155">
        <f t="shared" si="9"/>
        <v>0</v>
      </c>
      <c r="V63" s="22"/>
    </row>
    <row r="64" spans="1:22" s="21" customFormat="1" ht="12" customHeight="1" hidden="1">
      <c r="A64" s="121">
        <f>'Златибор 2018'!A64</f>
        <v>59</v>
      </c>
      <c r="B64" s="93" t="str">
        <f>'Златибор 2018'!B64</f>
        <v>Набавка скипа</v>
      </c>
      <c r="C64" s="94" t="str">
        <f>'Златибор 2018'!C64</f>
        <v>ком.</v>
      </c>
      <c r="D64" s="55"/>
      <c r="E64" s="10">
        <f>84000*118</f>
        <v>9912000</v>
      </c>
      <c r="F64" s="61">
        <f t="shared" si="10"/>
        <v>0</v>
      </c>
      <c r="G64" s="36">
        <f t="shared" si="2"/>
        <v>0</v>
      </c>
      <c r="H64" s="60">
        <f t="shared" si="3"/>
        <v>0</v>
      </c>
      <c r="I64" s="37">
        <f t="shared" si="4"/>
        <v>0</v>
      </c>
      <c r="J64" s="38"/>
      <c r="K64" s="41"/>
      <c r="L64" s="61">
        <f t="shared" si="11"/>
        <v>0</v>
      </c>
      <c r="M64" s="36">
        <f t="shared" si="5"/>
        <v>0</v>
      </c>
      <c r="N64" s="36">
        <f t="shared" si="6"/>
        <v>0</v>
      </c>
      <c r="O64" s="37">
        <f t="shared" si="7"/>
        <v>0</v>
      </c>
      <c r="P64" s="153">
        <f t="shared" si="0"/>
        <v>0</v>
      </c>
      <c r="Q64" s="175">
        <f t="shared" si="8"/>
        <v>0</v>
      </c>
      <c r="R64" s="154">
        <f t="shared" si="1"/>
        <v>0</v>
      </c>
      <c r="S64" s="155">
        <f t="shared" si="9"/>
        <v>0</v>
      </c>
      <c r="V64" s="22"/>
    </row>
    <row r="65" spans="1:22" s="21" customFormat="1" ht="12" customHeight="1" hidden="1">
      <c r="A65" s="121">
        <f>'Златибор 2018'!A65</f>
        <v>60</v>
      </c>
      <c r="B65" s="93" t="str">
        <f>'Златибор 2018'!B65</f>
        <v>Набавка камиона кипер</v>
      </c>
      <c r="C65" s="94" t="str">
        <f>'Златибор 2018'!C65</f>
        <v>ком.</v>
      </c>
      <c r="D65" s="55"/>
      <c r="E65" s="10">
        <f>90000*118</f>
        <v>10620000</v>
      </c>
      <c r="F65" s="61">
        <f t="shared" si="10"/>
        <v>0</v>
      </c>
      <c r="G65" s="36">
        <f t="shared" si="2"/>
        <v>0</v>
      </c>
      <c r="H65" s="60">
        <f t="shared" si="3"/>
        <v>0</v>
      </c>
      <c r="I65" s="37">
        <f t="shared" si="4"/>
        <v>0</v>
      </c>
      <c r="J65" s="38"/>
      <c r="K65" s="41"/>
      <c r="L65" s="61">
        <f t="shared" si="11"/>
        <v>0</v>
      </c>
      <c r="M65" s="36">
        <f t="shared" si="5"/>
        <v>0</v>
      </c>
      <c r="N65" s="36">
        <f t="shared" si="6"/>
        <v>0</v>
      </c>
      <c r="O65" s="37">
        <f t="shared" si="7"/>
        <v>0</v>
      </c>
      <c r="P65" s="153">
        <f t="shared" si="0"/>
        <v>0</v>
      </c>
      <c r="Q65" s="175">
        <f t="shared" si="8"/>
        <v>0</v>
      </c>
      <c r="R65" s="154">
        <f t="shared" si="1"/>
        <v>0</v>
      </c>
      <c r="S65" s="155">
        <f t="shared" si="9"/>
        <v>0</v>
      </c>
      <c r="V65" s="22"/>
    </row>
    <row r="66" spans="1:22" s="21" customFormat="1" ht="12" customHeight="1" hidden="1">
      <c r="A66" s="121">
        <f>'Златибор 2018'!A66</f>
        <v>61</v>
      </c>
      <c r="B66" s="93" t="str">
        <f>'Златибор 2018'!B66</f>
        <v>Набавка нисконосеће приколице</v>
      </c>
      <c r="C66" s="94" t="str">
        <f>'Златибор 2018'!C66</f>
        <v>ком.</v>
      </c>
      <c r="D66" s="55"/>
      <c r="E66" s="10">
        <f>40000*118</f>
        <v>4720000</v>
      </c>
      <c r="F66" s="61">
        <f t="shared" si="10"/>
        <v>0</v>
      </c>
      <c r="G66" s="36">
        <f t="shared" si="2"/>
        <v>0</v>
      </c>
      <c r="H66" s="60">
        <f t="shared" si="3"/>
        <v>0</v>
      </c>
      <c r="I66" s="37">
        <f t="shared" si="4"/>
        <v>0</v>
      </c>
      <c r="J66" s="38"/>
      <c r="K66" s="41"/>
      <c r="L66" s="61">
        <f t="shared" si="11"/>
        <v>0</v>
      </c>
      <c r="M66" s="36">
        <f t="shared" si="5"/>
        <v>0</v>
      </c>
      <c r="N66" s="36">
        <f t="shared" si="6"/>
        <v>0</v>
      </c>
      <c r="O66" s="37">
        <f t="shared" si="7"/>
        <v>0</v>
      </c>
      <c r="P66" s="153">
        <f t="shared" si="0"/>
        <v>0</v>
      </c>
      <c r="Q66" s="175">
        <f t="shared" si="8"/>
        <v>0</v>
      </c>
      <c r="R66" s="154">
        <f t="shared" si="1"/>
        <v>0</v>
      </c>
      <c r="S66" s="155">
        <f t="shared" si="9"/>
        <v>0</v>
      </c>
      <c r="V66" s="22"/>
    </row>
    <row r="67" spans="1:22" s="21" customFormat="1" ht="12" customHeight="1" hidden="1">
      <c r="A67" s="121">
        <f>'Златибор 2018'!A67</f>
        <v>62</v>
      </c>
      <c r="B67" s="93" t="str">
        <f>'Златибор 2018'!B67</f>
        <v>Набавка ваљка</v>
      </c>
      <c r="C67" s="94" t="str">
        <f>'Златибор 2018'!C67</f>
        <v>ком.</v>
      </c>
      <c r="D67" s="55"/>
      <c r="E67" s="10">
        <f>90000*118</f>
        <v>10620000</v>
      </c>
      <c r="F67" s="61">
        <f t="shared" si="10"/>
        <v>0</v>
      </c>
      <c r="G67" s="36">
        <f t="shared" si="2"/>
        <v>0</v>
      </c>
      <c r="H67" s="60">
        <f t="shared" si="3"/>
        <v>0</v>
      </c>
      <c r="I67" s="37">
        <f t="shared" si="4"/>
        <v>0</v>
      </c>
      <c r="J67" s="38"/>
      <c r="K67" s="41"/>
      <c r="L67" s="61">
        <f t="shared" si="11"/>
        <v>0</v>
      </c>
      <c r="M67" s="36">
        <f t="shared" si="5"/>
        <v>0</v>
      </c>
      <c r="N67" s="36">
        <f t="shared" si="6"/>
        <v>0</v>
      </c>
      <c r="O67" s="37">
        <f t="shared" si="7"/>
        <v>0</v>
      </c>
      <c r="P67" s="153">
        <f t="shared" si="0"/>
        <v>0</v>
      </c>
      <c r="Q67" s="175">
        <f t="shared" si="8"/>
        <v>0</v>
      </c>
      <c r="R67" s="154">
        <f t="shared" si="1"/>
        <v>0</v>
      </c>
      <c r="S67" s="155">
        <f t="shared" si="9"/>
        <v>0</v>
      </c>
      <c r="V67" s="22"/>
    </row>
    <row r="68" spans="1:22" s="21" customFormat="1" ht="12" customHeight="1" hidden="1">
      <c r="A68" s="121">
        <f>'Златибор 2018'!A68</f>
        <v>63</v>
      </c>
      <c r="B68" s="93" t="str">
        <f>'Златибор 2018'!B68</f>
        <v>Изградња и уређење 300 км планинарских и пешачких стаза</v>
      </c>
      <c r="C68" s="94" t="str">
        <f>'Златибор 2018'!C68</f>
        <v>ком.</v>
      </c>
      <c r="D68" s="55"/>
      <c r="E68" s="10">
        <v>3000000</v>
      </c>
      <c r="F68" s="61">
        <f t="shared" si="10"/>
        <v>0</v>
      </c>
      <c r="G68" s="36">
        <f t="shared" si="2"/>
        <v>0</v>
      </c>
      <c r="H68" s="60">
        <f t="shared" si="3"/>
        <v>0</v>
      </c>
      <c r="I68" s="37">
        <f t="shared" si="4"/>
        <v>0</v>
      </c>
      <c r="J68" s="38"/>
      <c r="K68" s="41"/>
      <c r="L68" s="61">
        <f t="shared" si="11"/>
        <v>0</v>
      </c>
      <c r="M68" s="36">
        <f t="shared" si="5"/>
        <v>0</v>
      </c>
      <c r="N68" s="36">
        <f t="shared" si="6"/>
        <v>0</v>
      </c>
      <c r="O68" s="37">
        <f t="shared" si="7"/>
        <v>0</v>
      </c>
      <c r="P68" s="153">
        <f t="shared" si="0"/>
        <v>0</v>
      </c>
      <c r="Q68" s="175">
        <f t="shared" si="8"/>
        <v>0</v>
      </c>
      <c r="R68" s="154">
        <f t="shared" si="1"/>
        <v>0</v>
      </c>
      <c r="S68" s="155">
        <f t="shared" si="9"/>
        <v>0</v>
      </c>
      <c r="V68" s="22"/>
    </row>
    <row r="69" spans="1:22" s="21" customFormat="1" ht="12" customHeight="1" hidden="1">
      <c r="A69" s="121">
        <f>'Златибор 2018'!A69</f>
        <v>64</v>
      </c>
      <c r="B69" s="93" t="str">
        <f>'Златибор 2018'!B69</f>
        <v>Одржавање противпожарних пруга</v>
      </c>
      <c r="C69" s="94" t="str">
        <f>'Златибор 2018'!C69</f>
        <v>км</v>
      </c>
      <c r="D69" s="55"/>
      <c r="E69" s="10"/>
      <c r="F69" s="61"/>
      <c r="G69" s="36"/>
      <c r="H69" s="60"/>
      <c r="I69" s="37"/>
      <c r="J69" s="38"/>
      <c r="K69" s="41"/>
      <c r="L69" s="61"/>
      <c r="M69" s="36"/>
      <c r="N69" s="36"/>
      <c r="O69" s="37"/>
      <c r="P69" s="153"/>
      <c r="Q69" s="175"/>
      <c r="R69" s="154"/>
      <c r="S69" s="155"/>
      <c r="V69" s="22"/>
    </row>
    <row r="70" spans="1:22" s="21" customFormat="1" ht="12" customHeight="1" hidden="1">
      <c r="A70" s="121">
        <f>'Златибор 2018'!A70</f>
        <v>65</v>
      </c>
      <c r="B70" s="93" t="str">
        <f>'Златибор 2018'!B70</f>
        <v>Опремање службених просторија</v>
      </c>
      <c r="C70" s="94" t="str">
        <f>'Златибор 2018'!C70</f>
        <v>ком.</v>
      </c>
      <c r="D70" s="55"/>
      <c r="E70" s="10">
        <f>890000+(890000*0.2)</f>
        <v>1068000</v>
      </c>
      <c r="F70" s="61">
        <f t="shared" si="10"/>
        <v>0</v>
      </c>
      <c r="G70" s="36">
        <f t="shared" si="2"/>
        <v>0</v>
      </c>
      <c r="H70" s="60">
        <f t="shared" si="3"/>
        <v>0</v>
      </c>
      <c r="I70" s="37">
        <f t="shared" si="4"/>
        <v>0</v>
      </c>
      <c r="J70" s="38"/>
      <c r="K70" s="41"/>
      <c r="L70" s="61">
        <f t="shared" si="11"/>
        <v>0</v>
      </c>
      <c r="M70" s="36">
        <f t="shared" si="5"/>
        <v>0</v>
      </c>
      <c r="N70" s="36">
        <f t="shared" si="6"/>
        <v>0</v>
      </c>
      <c r="O70" s="37">
        <f t="shared" si="7"/>
        <v>0</v>
      </c>
      <c r="P70" s="153">
        <f t="shared" si="0"/>
        <v>0</v>
      </c>
      <c r="Q70" s="175">
        <f t="shared" si="8"/>
        <v>0</v>
      </c>
      <c r="R70" s="154">
        <f t="shared" si="1"/>
        <v>0</v>
      </c>
      <c r="S70" s="155">
        <f t="shared" si="9"/>
        <v>0</v>
      </c>
      <c r="V70" s="22"/>
    </row>
    <row r="71" spans="1:22" s="21" customFormat="1" ht="12" customHeight="1" hidden="1">
      <c r="A71" s="121">
        <f>'Златибор 2018'!A71</f>
        <v>66</v>
      </c>
      <c r="B71" s="93" t="str">
        <f>'Златибор 2018'!B71</f>
        <v>Набавка фото клопки</v>
      </c>
      <c r="C71" s="94" t="str">
        <f>'Златибор 2018'!C71</f>
        <v>ком.</v>
      </c>
      <c r="D71" s="55"/>
      <c r="E71" s="10">
        <v>50000</v>
      </c>
      <c r="F71" s="61">
        <f t="shared" si="10"/>
        <v>0</v>
      </c>
      <c r="G71" s="36">
        <f t="shared" si="2"/>
        <v>0</v>
      </c>
      <c r="H71" s="60">
        <f t="shared" si="3"/>
        <v>0</v>
      </c>
      <c r="I71" s="37">
        <f t="shared" si="4"/>
        <v>0</v>
      </c>
      <c r="J71" s="38"/>
      <c r="K71" s="41"/>
      <c r="L71" s="61">
        <f t="shared" si="11"/>
        <v>0</v>
      </c>
      <c r="M71" s="36">
        <f t="shared" si="5"/>
        <v>0</v>
      </c>
      <c r="N71" s="36">
        <f t="shared" si="6"/>
        <v>0</v>
      </c>
      <c r="O71" s="37">
        <f t="shared" si="7"/>
        <v>0</v>
      </c>
      <c r="P71" s="153">
        <f t="shared" si="0"/>
        <v>0</v>
      </c>
      <c r="Q71" s="175">
        <f t="shared" si="8"/>
        <v>0</v>
      </c>
      <c r="R71" s="154">
        <f t="shared" si="1"/>
        <v>0</v>
      </c>
      <c r="S71" s="155">
        <f t="shared" si="9"/>
        <v>0</v>
      </c>
      <c r="V71" s="22"/>
    </row>
    <row r="72" spans="1:22" s="21" customFormat="1" ht="12">
      <c r="A72" s="121">
        <f>'Златибор 2018'!A72</f>
        <v>67</v>
      </c>
      <c r="B72" s="93" t="str">
        <f>'Златибор 2018'!B72</f>
        <v>Регистрација возила</v>
      </c>
      <c r="C72" s="94" t="str">
        <f>'Златибор 2018'!C72</f>
        <v>ком.</v>
      </c>
      <c r="D72" s="55">
        <v>7</v>
      </c>
      <c r="E72" s="10">
        <v>30000</v>
      </c>
      <c r="F72" s="61">
        <f t="shared" si="10"/>
        <v>210000</v>
      </c>
      <c r="G72" s="36">
        <f t="shared" si="2"/>
        <v>63000</v>
      </c>
      <c r="H72" s="60">
        <f t="shared" si="3"/>
        <v>31500</v>
      </c>
      <c r="I72" s="37">
        <f t="shared" si="4"/>
        <v>115500.00000000001</v>
      </c>
      <c r="J72" s="46">
        <v>1</v>
      </c>
      <c r="K72" s="10">
        <v>30000</v>
      </c>
      <c r="L72" s="41">
        <f t="shared" si="11"/>
        <v>30000</v>
      </c>
      <c r="M72" s="36">
        <f t="shared" si="5"/>
        <v>9000</v>
      </c>
      <c r="N72" s="36">
        <f t="shared" si="6"/>
        <v>4500</v>
      </c>
      <c r="O72" s="37">
        <f t="shared" si="7"/>
        <v>16500</v>
      </c>
      <c r="P72" s="153">
        <f aca="true" t="shared" si="12" ref="P72:P111">G72+M72</f>
        <v>72000</v>
      </c>
      <c r="Q72" s="175">
        <f t="shared" si="8"/>
        <v>36000</v>
      </c>
      <c r="R72" s="154">
        <f t="shared" si="8"/>
        <v>132000</v>
      </c>
      <c r="S72" s="155">
        <f t="shared" si="9"/>
        <v>240000</v>
      </c>
      <c r="V72" s="22"/>
    </row>
    <row r="73" spans="1:22" s="21" customFormat="1" ht="12" customHeight="1" hidden="1">
      <c r="A73" s="121">
        <f>'Златибор 2018'!A73</f>
        <v>68</v>
      </c>
      <c r="B73" s="93" t="str">
        <f>'Златибор 2018'!B73</f>
        <v>Набавка лаптоп рачунара</v>
      </c>
      <c r="C73" s="94" t="str">
        <f>'Златибор 2018'!C73</f>
        <v>ком.</v>
      </c>
      <c r="D73" s="55"/>
      <c r="E73" s="10">
        <v>50000</v>
      </c>
      <c r="F73" s="61">
        <f aca="true" t="shared" si="13" ref="F73:F111">D73*E73</f>
        <v>0</v>
      </c>
      <c r="G73" s="36">
        <f t="shared" si="2"/>
        <v>0</v>
      </c>
      <c r="H73" s="60">
        <f t="shared" si="3"/>
        <v>0</v>
      </c>
      <c r="I73" s="37">
        <f t="shared" si="4"/>
        <v>0</v>
      </c>
      <c r="J73" s="38"/>
      <c r="K73" s="41"/>
      <c r="L73" s="61">
        <f aca="true" t="shared" si="14" ref="L73:L111">J73*K73</f>
        <v>0</v>
      </c>
      <c r="M73" s="36">
        <f t="shared" si="5"/>
        <v>0</v>
      </c>
      <c r="N73" s="36">
        <f t="shared" si="6"/>
        <v>0</v>
      </c>
      <c r="O73" s="37">
        <f t="shared" si="7"/>
        <v>0</v>
      </c>
      <c r="P73" s="153">
        <f t="shared" si="12"/>
        <v>0</v>
      </c>
      <c r="Q73" s="175">
        <f t="shared" si="8"/>
        <v>0</v>
      </c>
      <c r="R73" s="154">
        <f t="shared" si="8"/>
        <v>0</v>
      </c>
      <c r="S73" s="155">
        <f t="shared" si="9"/>
        <v>0</v>
      </c>
      <c r="V73" s="22"/>
    </row>
    <row r="74" spans="1:22" s="21" customFormat="1" ht="12" customHeight="1" hidden="1">
      <c r="A74" s="121">
        <f>'Златибор 2018'!A74</f>
        <v>69</v>
      </c>
      <c r="B74" s="93" t="str">
        <f>'Златибор 2018'!B74</f>
        <v>Набавка пројектора са сталком и платном</v>
      </c>
      <c r="C74" s="94" t="str">
        <f>'Златибор 2018'!C74</f>
        <v>ком.</v>
      </c>
      <c r="D74" s="55"/>
      <c r="E74" s="10">
        <v>75000</v>
      </c>
      <c r="F74" s="61">
        <f t="shared" si="13"/>
        <v>0</v>
      </c>
      <c r="G74" s="36">
        <f aca="true" t="shared" si="15" ref="G74:G111">F74*0.3</f>
        <v>0</v>
      </c>
      <c r="H74" s="60">
        <f aca="true" t="shared" si="16" ref="H74:H111">F74*0.15</f>
        <v>0</v>
      </c>
      <c r="I74" s="37">
        <f aca="true" t="shared" si="17" ref="I74:I111">F74*0.55</f>
        <v>0</v>
      </c>
      <c r="J74" s="38"/>
      <c r="K74" s="41"/>
      <c r="L74" s="61">
        <f t="shared" si="14"/>
        <v>0</v>
      </c>
      <c r="M74" s="36">
        <f aca="true" t="shared" si="18" ref="M74:M111">L74*0.3</f>
        <v>0</v>
      </c>
      <c r="N74" s="36">
        <f aca="true" t="shared" si="19" ref="N74:N111">L74*0.15</f>
        <v>0</v>
      </c>
      <c r="O74" s="37">
        <f aca="true" t="shared" si="20" ref="O74:O111">L74*0.55</f>
        <v>0</v>
      </c>
      <c r="P74" s="153">
        <f t="shared" si="12"/>
        <v>0</v>
      </c>
      <c r="Q74" s="175">
        <f aca="true" t="shared" si="21" ref="Q74:R111">N74+H74</f>
        <v>0</v>
      </c>
      <c r="R74" s="154">
        <f t="shared" si="21"/>
        <v>0</v>
      </c>
      <c r="S74" s="155">
        <f aca="true" t="shared" si="22" ref="S74:S111">P74+Q74+R74</f>
        <v>0</v>
      </c>
      <c r="V74" s="22"/>
    </row>
    <row r="75" spans="1:22" s="21" customFormat="1" ht="12" customHeight="1" hidden="1">
      <c r="A75" s="121">
        <f>'Златибор 2018'!A75</f>
        <v>70</v>
      </c>
      <c r="B75" s="93" t="str">
        <f>'Златибор 2018'!B75</f>
        <v>Набавка контејнера</v>
      </c>
      <c r="C75" s="94" t="str">
        <f>'Златибор 2018'!C75</f>
        <v>ком.</v>
      </c>
      <c r="D75" s="55"/>
      <c r="E75" s="10">
        <v>30000</v>
      </c>
      <c r="F75" s="61">
        <f t="shared" si="13"/>
        <v>0</v>
      </c>
      <c r="G75" s="36">
        <f t="shared" si="15"/>
        <v>0</v>
      </c>
      <c r="H75" s="60">
        <f t="shared" si="16"/>
        <v>0</v>
      </c>
      <c r="I75" s="37">
        <f t="shared" si="17"/>
        <v>0</v>
      </c>
      <c r="J75" s="38"/>
      <c r="K75" s="41"/>
      <c r="L75" s="61">
        <f t="shared" si="14"/>
        <v>0</v>
      </c>
      <c r="M75" s="36">
        <f t="shared" si="18"/>
        <v>0</v>
      </c>
      <c r="N75" s="36">
        <f t="shared" si="19"/>
        <v>0</v>
      </c>
      <c r="O75" s="37">
        <f t="shared" si="20"/>
        <v>0</v>
      </c>
      <c r="P75" s="153">
        <f t="shared" si="12"/>
        <v>0</v>
      </c>
      <c r="Q75" s="175">
        <f t="shared" si="21"/>
        <v>0</v>
      </c>
      <c r="R75" s="154">
        <f t="shared" si="21"/>
        <v>0</v>
      </c>
      <c r="S75" s="155">
        <f t="shared" si="22"/>
        <v>0</v>
      </c>
      <c r="V75" s="22"/>
    </row>
    <row r="76" spans="1:22" s="21" customFormat="1" ht="12" customHeight="1" hidden="1">
      <c r="A76" s="121">
        <f>'Златибор 2018'!A76</f>
        <v>71</v>
      </c>
      <c r="B76" s="93" t="str">
        <f>'Златибор 2018'!B76</f>
        <v>Набавка дрона</v>
      </c>
      <c r="C76" s="94" t="str">
        <f>'Златибор 2018'!C76</f>
        <v>ком.</v>
      </c>
      <c r="D76" s="55"/>
      <c r="E76" s="10">
        <v>100000</v>
      </c>
      <c r="F76" s="61">
        <f t="shared" si="13"/>
        <v>0</v>
      </c>
      <c r="G76" s="36">
        <f t="shared" si="15"/>
        <v>0</v>
      </c>
      <c r="H76" s="60">
        <f t="shared" si="16"/>
        <v>0</v>
      </c>
      <c r="I76" s="37">
        <f t="shared" si="17"/>
        <v>0</v>
      </c>
      <c r="J76" s="38"/>
      <c r="K76" s="41"/>
      <c r="L76" s="61">
        <f t="shared" si="14"/>
        <v>0</v>
      </c>
      <c r="M76" s="36">
        <f t="shared" si="18"/>
        <v>0</v>
      </c>
      <c r="N76" s="36">
        <f t="shared" si="19"/>
        <v>0</v>
      </c>
      <c r="O76" s="37">
        <f t="shared" si="20"/>
        <v>0</v>
      </c>
      <c r="P76" s="153">
        <f t="shared" si="12"/>
        <v>0</v>
      </c>
      <c r="Q76" s="175">
        <f t="shared" si="21"/>
        <v>0</v>
      </c>
      <c r="R76" s="154">
        <f t="shared" si="21"/>
        <v>0</v>
      </c>
      <c r="S76" s="155">
        <f t="shared" si="22"/>
        <v>0</v>
      </c>
      <c r="V76" s="22"/>
    </row>
    <row r="77" spans="1:22" s="21" customFormat="1" ht="12" customHeight="1" hidden="1">
      <c r="A77" s="121">
        <f>'Златибор 2018'!A77</f>
        <v>72</v>
      </c>
      <c r="B77" s="93" t="str">
        <f>'Златибор 2018'!B77</f>
        <v>Набавка моторних санки</v>
      </c>
      <c r="C77" s="94" t="str">
        <f>'Златибор 2018'!C77</f>
        <v>ком.</v>
      </c>
      <c r="D77" s="55"/>
      <c r="E77" s="10">
        <v>1500000</v>
      </c>
      <c r="F77" s="61">
        <f t="shared" si="13"/>
        <v>0</v>
      </c>
      <c r="G77" s="36">
        <f t="shared" si="15"/>
        <v>0</v>
      </c>
      <c r="H77" s="60">
        <f t="shared" si="16"/>
        <v>0</v>
      </c>
      <c r="I77" s="37">
        <f t="shared" si="17"/>
        <v>0</v>
      </c>
      <c r="J77" s="38"/>
      <c r="K77" s="41"/>
      <c r="L77" s="61">
        <f t="shared" si="14"/>
        <v>0</v>
      </c>
      <c r="M77" s="36">
        <f t="shared" si="18"/>
        <v>0</v>
      </c>
      <c r="N77" s="36">
        <f t="shared" si="19"/>
        <v>0</v>
      </c>
      <c r="O77" s="37">
        <f t="shared" si="20"/>
        <v>0</v>
      </c>
      <c r="P77" s="153">
        <f t="shared" si="12"/>
        <v>0</v>
      </c>
      <c r="Q77" s="175">
        <f t="shared" si="21"/>
        <v>0</v>
      </c>
      <c r="R77" s="154">
        <f t="shared" si="21"/>
        <v>0</v>
      </c>
      <c r="S77" s="155">
        <f t="shared" si="22"/>
        <v>0</v>
      </c>
      <c r="V77" s="22"/>
    </row>
    <row r="78" spans="1:22" s="21" customFormat="1" ht="12" customHeight="1" hidden="1">
      <c r="A78" s="121">
        <f>'Златибор 2018'!A78</f>
        <v>73</v>
      </c>
      <c r="B78" s="93" t="str">
        <f>'Златибор 2018'!B78</f>
        <v>Набавка квада</v>
      </c>
      <c r="C78" s="94" t="str">
        <f>'Златибор 2018'!C78</f>
        <v>ком.</v>
      </c>
      <c r="D78" s="55"/>
      <c r="E78" s="10">
        <v>1500000</v>
      </c>
      <c r="F78" s="61">
        <f t="shared" si="13"/>
        <v>0</v>
      </c>
      <c r="G78" s="36">
        <f t="shared" si="15"/>
        <v>0</v>
      </c>
      <c r="H78" s="60">
        <f t="shared" si="16"/>
        <v>0</v>
      </c>
      <c r="I78" s="37">
        <f t="shared" si="17"/>
        <v>0</v>
      </c>
      <c r="J78" s="38"/>
      <c r="K78" s="41"/>
      <c r="L78" s="61">
        <f t="shared" si="14"/>
        <v>0</v>
      </c>
      <c r="M78" s="36">
        <f t="shared" si="18"/>
        <v>0</v>
      </c>
      <c r="N78" s="36">
        <f t="shared" si="19"/>
        <v>0</v>
      </c>
      <c r="O78" s="37">
        <f t="shared" si="20"/>
        <v>0</v>
      </c>
      <c r="P78" s="153">
        <f t="shared" si="12"/>
        <v>0</v>
      </c>
      <c r="Q78" s="175">
        <f t="shared" si="21"/>
        <v>0</v>
      </c>
      <c r="R78" s="154">
        <f t="shared" si="21"/>
        <v>0</v>
      </c>
      <c r="S78" s="155">
        <f t="shared" si="22"/>
        <v>0</v>
      </c>
      <c r="V78" s="22"/>
    </row>
    <row r="79" spans="1:22" s="21" customFormat="1" ht="12" customHeight="1" hidden="1">
      <c r="A79" s="121">
        <f>'Златибор 2018'!A79</f>
        <v>74</v>
      </c>
      <c r="B79" s="93" t="str">
        <f>'Златибор 2018'!B79</f>
        <v>Набавка двогледа</v>
      </c>
      <c r="C79" s="94" t="str">
        <f>'Златибор 2018'!C79</f>
        <v>ком.</v>
      </c>
      <c r="D79" s="55"/>
      <c r="E79" s="10">
        <v>30000</v>
      </c>
      <c r="F79" s="61">
        <f t="shared" si="13"/>
        <v>0</v>
      </c>
      <c r="G79" s="36">
        <f t="shared" si="15"/>
        <v>0</v>
      </c>
      <c r="H79" s="60">
        <f t="shared" si="16"/>
        <v>0</v>
      </c>
      <c r="I79" s="37">
        <f t="shared" si="17"/>
        <v>0</v>
      </c>
      <c r="J79" s="38"/>
      <c r="K79" s="41"/>
      <c r="L79" s="61">
        <f t="shared" si="14"/>
        <v>0</v>
      </c>
      <c r="M79" s="36">
        <f t="shared" si="18"/>
        <v>0</v>
      </c>
      <c r="N79" s="36">
        <f t="shared" si="19"/>
        <v>0</v>
      </c>
      <c r="O79" s="37">
        <f t="shared" si="20"/>
        <v>0</v>
      </c>
      <c r="P79" s="153">
        <f t="shared" si="12"/>
        <v>0</v>
      </c>
      <c r="Q79" s="175">
        <f t="shared" si="21"/>
        <v>0</v>
      </c>
      <c r="R79" s="154">
        <f t="shared" si="21"/>
        <v>0</v>
      </c>
      <c r="S79" s="155">
        <f t="shared" si="22"/>
        <v>0</v>
      </c>
      <c r="V79" s="22"/>
    </row>
    <row r="80" spans="1:22" s="21" customFormat="1" ht="12" customHeight="1" hidden="1">
      <c r="A80" s="121">
        <f>'Златибор 2018'!A80</f>
        <v>75</v>
      </c>
      <c r="B80" s="93" t="str">
        <f>'Златибор 2018'!B80</f>
        <v>Набавка панорамских двогледа</v>
      </c>
      <c r="C80" s="94" t="str">
        <f>'Златибор 2018'!C80</f>
        <v>ком.</v>
      </c>
      <c r="D80" s="55"/>
      <c r="E80" s="10"/>
      <c r="F80" s="61">
        <f t="shared" si="13"/>
        <v>0</v>
      </c>
      <c r="G80" s="36">
        <f t="shared" si="15"/>
        <v>0</v>
      </c>
      <c r="H80" s="60">
        <f t="shared" si="16"/>
        <v>0</v>
      </c>
      <c r="I80" s="37">
        <f t="shared" si="17"/>
        <v>0</v>
      </c>
      <c r="J80" s="38"/>
      <c r="K80" s="41"/>
      <c r="L80" s="61">
        <f t="shared" si="14"/>
        <v>0</v>
      </c>
      <c r="M80" s="36">
        <f t="shared" si="18"/>
        <v>0</v>
      </c>
      <c r="N80" s="36">
        <f t="shared" si="19"/>
        <v>0</v>
      </c>
      <c r="O80" s="37">
        <f t="shared" si="20"/>
        <v>0</v>
      </c>
      <c r="P80" s="153">
        <f t="shared" si="12"/>
        <v>0</v>
      </c>
      <c r="Q80" s="175">
        <f t="shared" si="21"/>
        <v>0</v>
      </c>
      <c r="R80" s="154">
        <f t="shared" si="21"/>
        <v>0</v>
      </c>
      <c r="S80" s="155">
        <f t="shared" si="22"/>
        <v>0</v>
      </c>
      <c r="V80" s="22"/>
    </row>
    <row r="81" spans="1:22" s="21" customFormat="1" ht="12" customHeight="1" hidden="1">
      <c r="A81" s="121">
        <f>'Златибор 2018'!A81</f>
        <v>76</v>
      </c>
      <c r="B81" s="93" t="str">
        <f>'Златибор 2018'!B81</f>
        <v>Набавка двогледа за ноћно осматрање</v>
      </c>
      <c r="C81" s="94" t="str">
        <f>'Златибор 2018'!C81</f>
        <v>ком.</v>
      </c>
      <c r="D81" s="55"/>
      <c r="E81" s="10">
        <v>150000</v>
      </c>
      <c r="F81" s="61">
        <f t="shared" si="13"/>
        <v>0</v>
      </c>
      <c r="G81" s="36">
        <f t="shared" si="15"/>
        <v>0</v>
      </c>
      <c r="H81" s="60">
        <f t="shared" si="16"/>
        <v>0</v>
      </c>
      <c r="I81" s="37">
        <f t="shared" si="17"/>
        <v>0</v>
      </c>
      <c r="J81" s="38"/>
      <c r="K81" s="41"/>
      <c r="L81" s="61">
        <f t="shared" si="14"/>
        <v>0</v>
      </c>
      <c r="M81" s="36">
        <f t="shared" si="18"/>
        <v>0</v>
      </c>
      <c r="N81" s="36">
        <f t="shared" si="19"/>
        <v>0</v>
      </c>
      <c r="O81" s="37">
        <f t="shared" si="20"/>
        <v>0</v>
      </c>
      <c r="P81" s="153">
        <f t="shared" si="12"/>
        <v>0</v>
      </c>
      <c r="Q81" s="175">
        <f t="shared" si="21"/>
        <v>0</v>
      </c>
      <c r="R81" s="154">
        <f t="shared" si="21"/>
        <v>0</v>
      </c>
      <c r="S81" s="155">
        <f t="shared" si="22"/>
        <v>0</v>
      </c>
      <c r="V81" s="22"/>
    </row>
    <row r="82" spans="1:22" s="21" customFormat="1" ht="12" customHeight="1" hidden="1">
      <c r="A82" s="121">
        <f>'Златибор 2018'!A82</f>
        <v>77</v>
      </c>
      <c r="B82" s="93" t="str">
        <f>'Златибор 2018'!B82</f>
        <v>Набавка фотоапарата</v>
      </c>
      <c r="C82" s="94" t="str">
        <f>'Златибор 2018'!C82</f>
        <v>ком.</v>
      </c>
      <c r="D82" s="55"/>
      <c r="E82" s="10">
        <v>92500</v>
      </c>
      <c r="F82" s="61">
        <f t="shared" si="13"/>
        <v>0</v>
      </c>
      <c r="G82" s="36">
        <f t="shared" si="15"/>
        <v>0</v>
      </c>
      <c r="H82" s="60">
        <f t="shared" si="16"/>
        <v>0</v>
      </c>
      <c r="I82" s="37">
        <f t="shared" si="17"/>
        <v>0</v>
      </c>
      <c r="J82" s="38"/>
      <c r="K82" s="41"/>
      <c r="L82" s="61">
        <f t="shared" si="14"/>
        <v>0</v>
      </c>
      <c r="M82" s="36">
        <f t="shared" si="18"/>
        <v>0</v>
      </c>
      <c r="N82" s="36">
        <f t="shared" si="19"/>
        <v>0</v>
      </c>
      <c r="O82" s="37">
        <f t="shared" si="20"/>
        <v>0</v>
      </c>
      <c r="P82" s="153">
        <f t="shared" si="12"/>
        <v>0</v>
      </c>
      <c r="Q82" s="175">
        <f t="shared" si="21"/>
        <v>0</v>
      </c>
      <c r="R82" s="154">
        <f t="shared" si="21"/>
        <v>0</v>
      </c>
      <c r="S82" s="155">
        <f t="shared" si="22"/>
        <v>0</v>
      </c>
      <c r="V82" s="22"/>
    </row>
    <row r="83" spans="1:22" s="85" customFormat="1" ht="12" customHeight="1" hidden="1">
      <c r="A83" s="121">
        <f>'Златибор 2018'!A83</f>
        <v>78</v>
      </c>
      <c r="B83" s="93" t="str">
        <f>'Златибор 2018'!B83</f>
        <v>Изградња високих осматрачница</v>
      </c>
      <c r="C83" s="94" t="str">
        <f>'Златибор 2018'!C83</f>
        <v>ком.</v>
      </c>
      <c r="D83" s="46"/>
      <c r="E83" s="10">
        <v>240000</v>
      </c>
      <c r="F83" s="61">
        <f t="shared" si="13"/>
        <v>0</v>
      </c>
      <c r="G83" s="36">
        <f t="shared" si="15"/>
        <v>0</v>
      </c>
      <c r="H83" s="60">
        <f t="shared" si="16"/>
        <v>0</v>
      </c>
      <c r="I83" s="37">
        <f t="shared" si="17"/>
        <v>0</v>
      </c>
      <c r="J83" s="38"/>
      <c r="K83" s="41"/>
      <c r="L83" s="61">
        <f t="shared" si="14"/>
        <v>0</v>
      </c>
      <c r="M83" s="36">
        <f t="shared" si="18"/>
        <v>0</v>
      </c>
      <c r="N83" s="36">
        <f t="shared" si="19"/>
        <v>0</v>
      </c>
      <c r="O83" s="37">
        <f t="shared" si="20"/>
        <v>0</v>
      </c>
      <c r="P83" s="153">
        <f t="shared" si="12"/>
        <v>0</v>
      </c>
      <c r="Q83" s="175">
        <f t="shared" si="21"/>
        <v>0</v>
      </c>
      <c r="R83" s="154">
        <f t="shared" si="21"/>
        <v>0</v>
      </c>
      <c r="S83" s="155">
        <f t="shared" si="22"/>
        <v>0</v>
      </c>
      <c r="V83" s="86"/>
    </row>
    <row r="84" spans="1:22" s="85" customFormat="1" ht="12">
      <c r="A84" s="121">
        <f>'Златибор 2018'!A84</f>
        <v>79</v>
      </c>
      <c r="B84" s="93" t="str">
        <f>'Златибор 2018'!B84</f>
        <v>Изградња чека</v>
      </c>
      <c r="C84" s="94" t="str">
        <f>'Златибор 2018'!C84</f>
        <v>ком.</v>
      </c>
      <c r="D84" s="46">
        <v>1</v>
      </c>
      <c r="E84" s="10">
        <v>170000</v>
      </c>
      <c r="F84" s="61">
        <f t="shared" si="13"/>
        <v>170000</v>
      </c>
      <c r="G84" s="36">
        <f t="shared" si="15"/>
        <v>51000</v>
      </c>
      <c r="H84" s="60">
        <f t="shared" si="16"/>
        <v>25500</v>
      </c>
      <c r="I84" s="37">
        <f t="shared" si="17"/>
        <v>93500.00000000001</v>
      </c>
      <c r="J84" s="38"/>
      <c r="K84" s="41"/>
      <c r="L84" s="61">
        <f t="shared" si="14"/>
        <v>0</v>
      </c>
      <c r="M84" s="36">
        <f t="shared" si="18"/>
        <v>0</v>
      </c>
      <c r="N84" s="36">
        <f t="shared" si="19"/>
        <v>0</v>
      </c>
      <c r="O84" s="37">
        <f t="shared" si="20"/>
        <v>0</v>
      </c>
      <c r="P84" s="153">
        <f t="shared" si="12"/>
        <v>51000</v>
      </c>
      <c r="Q84" s="175">
        <f t="shared" si="21"/>
        <v>25500</v>
      </c>
      <c r="R84" s="154">
        <f t="shared" si="21"/>
        <v>93500.00000000001</v>
      </c>
      <c r="S84" s="155">
        <f t="shared" si="22"/>
        <v>170000</v>
      </c>
      <c r="V84" s="86"/>
    </row>
    <row r="85" spans="1:22" s="85" customFormat="1" ht="12">
      <c r="A85" s="121">
        <f>'Златибор 2018'!A85</f>
        <v>80</v>
      </c>
      <c r="B85" s="93" t="str">
        <f>'Златибор 2018'!B85</f>
        <v>Активности на одношењу смећа</v>
      </c>
      <c r="C85" s="94" t="str">
        <f>'Златибор 2018'!C85</f>
        <v>ком.</v>
      </c>
      <c r="D85" s="46">
        <v>1</v>
      </c>
      <c r="E85" s="70">
        <v>100000</v>
      </c>
      <c r="F85" s="61">
        <f t="shared" si="13"/>
        <v>100000</v>
      </c>
      <c r="G85" s="36">
        <f t="shared" si="15"/>
        <v>30000</v>
      </c>
      <c r="H85" s="60">
        <f t="shared" si="16"/>
        <v>15000</v>
      </c>
      <c r="I85" s="37">
        <f t="shared" si="17"/>
        <v>55000.00000000001</v>
      </c>
      <c r="J85" s="38"/>
      <c r="K85" s="41"/>
      <c r="L85" s="61">
        <f t="shared" si="14"/>
        <v>0</v>
      </c>
      <c r="M85" s="36">
        <f t="shared" si="18"/>
        <v>0</v>
      </c>
      <c r="N85" s="36">
        <f t="shared" si="19"/>
        <v>0</v>
      </c>
      <c r="O85" s="37">
        <f t="shared" si="20"/>
        <v>0</v>
      </c>
      <c r="P85" s="153">
        <f t="shared" si="12"/>
        <v>30000</v>
      </c>
      <c r="Q85" s="175">
        <f t="shared" si="21"/>
        <v>15000</v>
      </c>
      <c r="R85" s="154">
        <f t="shared" si="21"/>
        <v>55000.00000000001</v>
      </c>
      <c r="S85" s="155">
        <f t="shared" si="22"/>
        <v>100000</v>
      </c>
      <c r="V85" s="86"/>
    </row>
    <row r="86" spans="1:22" s="85" customFormat="1" ht="12" customHeight="1" hidden="1">
      <c r="A86" s="121">
        <f>'Златибор 2018'!A86</f>
        <v>81</v>
      </c>
      <c r="B86" s="93" t="str">
        <f>'Златибор 2018'!B86</f>
        <v>Набавка батеријских лампи</v>
      </c>
      <c r="C86" s="94" t="str">
        <f>'Златибор 2018'!C86</f>
        <v>ком.</v>
      </c>
      <c r="D86" s="46"/>
      <c r="E86" s="70">
        <v>15000</v>
      </c>
      <c r="F86" s="61">
        <f t="shared" si="13"/>
        <v>0</v>
      </c>
      <c r="G86" s="36">
        <f t="shared" si="15"/>
        <v>0</v>
      </c>
      <c r="H86" s="60">
        <f t="shared" si="16"/>
        <v>0</v>
      </c>
      <c r="I86" s="37">
        <f t="shared" si="17"/>
        <v>0</v>
      </c>
      <c r="J86" s="38"/>
      <c r="K86" s="41"/>
      <c r="L86" s="61">
        <f t="shared" si="14"/>
        <v>0</v>
      </c>
      <c r="M86" s="36">
        <f t="shared" si="18"/>
        <v>0</v>
      </c>
      <c r="N86" s="36">
        <f t="shared" si="19"/>
        <v>0</v>
      </c>
      <c r="O86" s="37">
        <f t="shared" si="20"/>
        <v>0</v>
      </c>
      <c r="P86" s="153">
        <f t="shared" si="12"/>
        <v>0</v>
      </c>
      <c r="Q86" s="175">
        <f t="shared" si="21"/>
        <v>0</v>
      </c>
      <c r="R86" s="154">
        <f t="shared" si="21"/>
        <v>0</v>
      </c>
      <c r="S86" s="155">
        <f t="shared" si="22"/>
        <v>0</v>
      </c>
      <c r="V86" s="86"/>
    </row>
    <row r="87" spans="1:22" s="85" customFormat="1" ht="12" customHeight="1" hidden="1">
      <c r="A87" s="121">
        <f>'Златибор 2018'!A87</f>
        <v>82</v>
      </c>
      <c r="B87" s="93" t="str">
        <f>'Златибор 2018'!B87</f>
        <v>Набавка GPS уређаја</v>
      </c>
      <c r="C87" s="94" t="str">
        <f>'Златибор 2018'!C87</f>
        <v>ком.</v>
      </c>
      <c r="D87" s="46"/>
      <c r="E87" s="70">
        <v>80000</v>
      </c>
      <c r="F87" s="61">
        <f t="shared" si="13"/>
        <v>0</v>
      </c>
      <c r="G87" s="36">
        <f t="shared" si="15"/>
        <v>0</v>
      </c>
      <c r="H87" s="60">
        <f t="shared" si="16"/>
        <v>0</v>
      </c>
      <c r="I87" s="37">
        <f t="shared" si="17"/>
        <v>0</v>
      </c>
      <c r="J87" s="38"/>
      <c r="K87" s="41"/>
      <c r="L87" s="61">
        <f t="shared" si="14"/>
        <v>0</v>
      </c>
      <c r="M87" s="36">
        <f t="shared" si="18"/>
        <v>0</v>
      </c>
      <c r="N87" s="36">
        <f t="shared" si="19"/>
        <v>0</v>
      </c>
      <c r="O87" s="37">
        <f t="shared" si="20"/>
        <v>0</v>
      </c>
      <c r="P87" s="153">
        <f t="shared" si="12"/>
        <v>0</v>
      </c>
      <c r="Q87" s="175">
        <f t="shared" si="21"/>
        <v>0</v>
      </c>
      <c r="R87" s="154">
        <f t="shared" si="21"/>
        <v>0</v>
      </c>
      <c r="S87" s="155">
        <f t="shared" si="22"/>
        <v>0</v>
      </c>
      <c r="V87" s="86"/>
    </row>
    <row r="88" spans="1:22" s="85" customFormat="1" ht="12" customHeight="1" hidden="1">
      <c r="A88" s="121">
        <f>'Златибор 2018'!A88</f>
        <v>83</v>
      </c>
      <c r="B88" s="93" t="str">
        <f>'Златибор 2018'!B88</f>
        <v>Пројекти и радови на реконструкцији старих воденица, ваљарица и сл.</v>
      </c>
      <c r="C88" s="94" t="str">
        <f>'Златибор 2018'!C88</f>
        <v>ком.</v>
      </c>
      <c r="D88" s="46"/>
      <c r="E88" s="70">
        <v>2000000</v>
      </c>
      <c r="F88" s="61">
        <f t="shared" si="13"/>
        <v>0</v>
      </c>
      <c r="G88" s="36">
        <f t="shared" si="15"/>
        <v>0</v>
      </c>
      <c r="H88" s="60">
        <f t="shared" si="16"/>
        <v>0</v>
      </c>
      <c r="I88" s="37">
        <f t="shared" si="17"/>
        <v>0</v>
      </c>
      <c r="J88" s="38"/>
      <c r="K88" s="41"/>
      <c r="L88" s="61">
        <f t="shared" si="14"/>
        <v>0</v>
      </c>
      <c r="M88" s="36">
        <f t="shared" si="18"/>
        <v>0</v>
      </c>
      <c r="N88" s="36">
        <f t="shared" si="19"/>
        <v>0</v>
      </c>
      <c r="O88" s="37">
        <f t="shared" si="20"/>
        <v>0</v>
      </c>
      <c r="P88" s="153">
        <f t="shared" si="12"/>
        <v>0</v>
      </c>
      <c r="Q88" s="175">
        <f t="shared" si="21"/>
        <v>0</v>
      </c>
      <c r="R88" s="154">
        <f t="shared" si="21"/>
        <v>0</v>
      </c>
      <c r="S88" s="155">
        <f t="shared" si="22"/>
        <v>0</v>
      </c>
      <c r="V88" s="86"/>
    </row>
    <row r="89" spans="1:22" s="85" customFormat="1" ht="12" customHeight="1" hidden="1">
      <c r="A89" s="121">
        <f>'Златибор 2018'!A89</f>
        <v>84</v>
      </c>
      <c r="B89" s="93" t="str">
        <f>'Златибор 2018'!B89</f>
        <v>Изгдадња дрвеног моста</v>
      </c>
      <c r="C89" s="94" t="str">
        <f>'Златибор 2018'!C89</f>
        <v>м</v>
      </c>
      <c r="D89" s="46"/>
      <c r="E89" s="70">
        <v>12200</v>
      </c>
      <c r="F89" s="61">
        <f t="shared" si="13"/>
        <v>0</v>
      </c>
      <c r="G89" s="36">
        <f t="shared" si="15"/>
        <v>0</v>
      </c>
      <c r="H89" s="60">
        <f t="shared" si="16"/>
        <v>0</v>
      </c>
      <c r="I89" s="37">
        <f t="shared" si="17"/>
        <v>0</v>
      </c>
      <c r="J89" s="38"/>
      <c r="K89" s="41"/>
      <c r="L89" s="61">
        <f t="shared" si="14"/>
        <v>0</v>
      </c>
      <c r="M89" s="36">
        <f t="shared" si="18"/>
        <v>0</v>
      </c>
      <c r="N89" s="36">
        <f t="shared" si="19"/>
        <v>0</v>
      </c>
      <c r="O89" s="37">
        <f t="shared" si="20"/>
        <v>0</v>
      </c>
      <c r="P89" s="153">
        <f t="shared" si="12"/>
        <v>0</v>
      </c>
      <c r="Q89" s="175">
        <f t="shared" si="21"/>
        <v>0</v>
      </c>
      <c r="R89" s="154">
        <f t="shared" si="21"/>
        <v>0</v>
      </c>
      <c r="S89" s="155">
        <f t="shared" si="22"/>
        <v>0</v>
      </c>
      <c r="V89" s="86"/>
    </row>
    <row r="90" spans="1:22" s="85" customFormat="1" ht="12">
      <c r="A90" s="121">
        <f>'Златибор 2018'!A90</f>
        <v>85</v>
      </c>
      <c r="B90" s="93" t="str">
        <f>'Златибор 2018'!B90</f>
        <v>Откуп старих предмета за формирање изложбене збирке</v>
      </c>
      <c r="C90" s="94" t="str">
        <f>'Златибор 2018'!C90</f>
        <v>ком.</v>
      </c>
      <c r="D90" s="46">
        <v>1</v>
      </c>
      <c r="E90" s="70">
        <v>100000</v>
      </c>
      <c r="F90" s="61">
        <f t="shared" si="13"/>
        <v>100000</v>
      </c>
      <c r="G90" s="36">
        <f t="shared" si="15"/>
        <v>30000</v>
      </c>
      <c r="H90" s="60">
        <f t="shared" si="16"/>
        <v>15000</v>
      </c>
      <c r="I90" s="37">
        <f t="shared" si="17"/>
        <v>55000.00000000001</v>
      </c>
      <c r="J90" s="38"/>
      <c r="K90" s="41"/>
      <c r="L90" s="61">
        <f t="shared" si="14"/>
        <v>0</v>
      </c>
      <c r="M90" s="36">
        <f t="shared" si="18"/>
        <v>0</v>
      </c>
      <c r="N90" s="36">
        <f t="shared" si="19"/>
        <v>0</v>
      </c>
      <c r="O90" s="37">
        <f t="shared" si="20"/>
        <v>0</v>
      </c>
      <c r="P90" s="153">
        <f t="shared" si="12"/>
        <v>30000</v>
      </c>
      <c r="Q90" s="175">
        <f t="shared" si="21"/>
        <v>15000</v>
      </c>
      <c r="R90" s="154">
        <f t="shared" si="21"/>
        <v>55000.00000000001</v>
      </c>
      <c r="S90" s="155">
        <f t="shared" si="22"/>
        <v>100000</v>
      </c>
      <c r="V90" s="86"/>
    </row>
    <row r="91" spans="1:22" s="85" customFormat="1" ht="12" customHeight="1" hidden="1">
      <c r="A91" s="121">
        <f>'Златибор 2018'!A91</f>
        <v>86</v>
      </c>
      <c r="B91" s="93" t="str">
        <f>'Златибор 2018'!B91</f>
        <v>Набавка тримера за траву</v>
      </c>
      <c r="C91" s="94" t="str">
        <f>'Златибор 2018'!C91</f>
        <v>ком.</v>
      </c>
      <c r="D91" s="46"/>
      <c r="E91" s="70">
        <v>80000</v>
      </c>
      <c r="F91" s="61">
        <f t="shared" si="13"/>
        <v>0</v>
      </c>
      <c r="G91" s="36">
        <f t="shared" si="15"/>
        <v>0</v>
      </c>
      <c r="H91" s="60">
        <f t="shared" si="16"/>
        <v>0</v>
      </c>
      <c r="I91" s="37">
        <f t="shared" si="17"/>
        <v>0</v>
      </c>
      <c r="J91" s="38"/>
      <c r="K91" s="41"/>
      <c r="L91" s="61">
        <f t="shared" si="14"/>
        <v>0</v>
      </c>
      <c r="M91" s="36">
        <f t="shared" si="18"/>
        <v>0</v>
      </c>
      <c r="N91" s="36">
        <f t="shared" si="19"/>
        <v>0</v>
      </c>
      <c r="O91" s="37">
        <f t="shared" si="20"/>
        <v>0</v>
      </c>
      <c r="P91" s="153">
        <f t="shared" si="12"/>
        <v>0</v>
      </c>
      <c r="Q91" s="175">
        <f t="shared" si="21"/>
        <v>0</v>
      </c>
      <c r="R91" s="154">
        <f t="shared" si="21"/>
        <v>0</v>
      </c>
      <c r="S91" s="155">
        <f t="shared" si="22"/>
        <v>0</v>
      </c>
      <c r="V91" s="86"/>
    </row>
    <row r="92" spans="1:22" s="85" customFormat="1" ht="12" customHeight="1" hidden="1">
      <c r="A92" s="121">
        <f>'Златибор 2018'!A92</f>
        <v>87</v>
      </c>
      <c r="B92" s="93" t="str">
        <f>'Златибор 2018'!B92</f>
        <v>Набавка штампача са скенером</v>
      </c>
      <c r="C92" s="94" t="str">
        <f>'Златибор 2018'!C92</f>
        <v>ком.</v>
      </c>
      <c r="D92" s="46"/>
      <c r="E92" s="10">
        <v>50000</v>
      </c>
      <c r="F92" s="61">
        <f t="shared" si="13"/>
        <v>0</v>
      </c>
      <c r="G92" s="36">
        <f t="shared" si="15"/>
        <v>0</v>
      </c>
      <c r="H92" s="60">
        <f t="shared" si="16"/>
        <v>0</v>
      </c>
      <c r="I92" s="37">
        <f t="shared" si="17"/>
        <v>0</v>
      </c>
      <c r="J92" s="38"/>
      <c r="K92" s="41"/>
      <c r="L92" s="61">
        <f t="shared" si="14"/>
        <v>0</v>
      </c>
      <c r="M92" s="36">
        <f t="shared" si="18"/>
        <v>0</v>
      </c>
      <c r="N92" s="36">
        <f t="shared" si="19"/>
        <v>0</v>
      </c>
      <c r="O92" s="37">
        <f t="shared" si="20"/>
        <v>0</v>
      </c>
      <c r="P92" s="153">
        <f t="shared" si="12"/>
        <v>0</v>
      </c>
      <c r="Q92" s="175">
        <f t="shared" si="21"/>
        <v>0</v>
      </c>
      <c r="R92" s="154">
        <f t="shared" si="21"/>
        <v>0</v>
      </c>
      <c r="S92" s="155">
        <f t="shared" si="22"/>
        <v>0</v>
      </c>
      <c r="V92" s="86"/>
    </row>
    <row r="93" spans="1:22" s="85" customFormat="1" ht="12">
      <c r="A93" s="121">
        <f>'Златибор 2018'!A93</f>
        <v>88</v>
      </c>
      <c r="B93" s="93" t="str">
        <f>'Златибор 2018'!B93</f>
        <v>Набавка геодетских радова</v>
      </c>
      <c r="C93" s="94" t="str">
        <f>'Златибор 2018'!C93</f>
        <v>ком.</v>
      </c>
      <c r="D93" s="46">
        <v>1</v>
      </c>
      <c r="E93" s="10">
        <v>100000</v>
      </c>
      <c r="F93" s="61">
        <f t="shared" si="13"/>
        <v>100000</v>
      </c>
      <c r="G93" s="36">
        <f t="shared" si="15"/>
        <v>30000</v>
      </c>
      <c r="H93" s="60">
        <f t="shared" si="16"/>
        <v>15000</v>
      </c>
      <c r="I93" s="37">
        <f t="shared" si="17"/>
        <v>55000.00000000001</v>
      </c>
      <c r="J93" s="38"/>
      <c r="K93" s="41"/>
      <c r="L93" s="61">
        <f t="shared" si="14"/>
        <v>0</v>
      </c>
      <c r="M93" s="36">
        <f t="shared" si="18"/>
        <v>0</v>
      </c>
      <c r="N93" s="36">
        <f t="shared" si="19"/>
        <v>0</v>
      </c>
      <c r="O93" s="37">
        <f t="shared" si="20"/>
        <v>0</v>
      </c>
      <c r="P93" s="153">
        <f t="shared" si="12"/>
        <v>30000</v>
      </c>
      <c r="Q93" s="175">
        <f t="shared" si="21"/>
        <v>15000</v>
      </c>
      <c r="R93" s="154">
        <f t="shared" si="21"/>
        <v>55000.00000000001</v>
      </c>
      <c r="S93" s="155">
        <f t="shared" si="22"/>
        <v>100000</v>
      </c>
      <c r="V93" s="86"/>
    </row>
    <row r="94" spans="1:22" s="85" customFormat="1" ht="12" customHeight="1" hidden="1">
      <c r="A94" s="121">
        <f>'Златибор 2018'!A94</f>
        <v>89</v>
      </c>
      <c r="B94" s="93" t="str">
        <f>'Златибор 2018'!B94</f>
        <v>Трошкови израде основа газдовања шумама</v>
      </c>
      <c r="C94" s="94" t="str">
        <f>'Златибор 2018'!C94</f>
        <v>ком.</v>
      </c>
      <c r="D94" s="46"/>
      <c r="E94" s="10"/>
      <c r="F94" s="61">
        <f t="shared" si="13"/>
        <v>0</v>
      </c>
      <c r="G94" s="36">
        <f t="shared" si="15"/>
        <v>0</v>
      </c>
      <c r="H94" s="60">
        <f t="shared" si="16"/>
        <v>0</v>
      </c>
      <c r="I94" s="37">
        <f t="shared" si="17"/>
        <v>0</v>
      </c>
      <c r="J94" s="38"/>
      <c r="K94" s="41"/>
      <c r="L94" s="61">
        <f t="shared" si="14"/>
        <v>0</v>
      </c>
      <c r="M94" s="36">
        <f t="shared" si="18"/>
        <v>0</v>
      </c>
      <c r="N94" s="36">
        <f t="shared" si="19"/>
        <v>0</v>
      </c>
      <c r="O94" s="37">
        <f t="shared" si="20"/>
        <v>0</v>
      </c>
      <c r="P94" s="153">
        <f t="shared" si="12"/>
        <v>0</v>
      </c>
      <c r="Q94" s="175">
        <f t="shared" si="21"/>
        <v>0</v>
      </c>
      <c r="R94" s="154">
        <f t="shared" si="21"/>
        <v>0</v>
      </c>
      <c r="S94" s="155">
        <f t="shared" si="22"/>
        <v>0</v>
      </c>
      <c r="V94" s="86"/>
    </row>
    <row r="95" spans="1:22" s="85" customFormat="1" ht="12" customHeight="1" hidden="1">
      <c r="A95" s="121">
        <f>'Златибор 2018'!A95</f>
        <v>90</v>
      </c>
      <c r="B95" s="93" t="str">
        <f>'Златибор 2018'!B95</f>
        <v>Реализација пројекта презентације ЗП у оквиру клуба Кошутњак</v>
      </c>
      <c r="C95" s="94" t="str">
        <f>'Златибор 2018'!C95</f>
        <v>ком.</v>
      </c>
      <c r="D95" s="46"/>
      <c r="E95" s="70"/>
      <c r="F95" s="61">
        <f t="shared" si="13"/>
        <v>0</v>
      </c>
      <c r="G95" s="36">
        <f t="shared" si="15"/>
        <v>0</v>
      </c>
      <c r="H95" s="60">
        <f t="shared" si="16"/>
        <v>0</v>
      </c>
      <c r="I95" s="37">
        <f t="shared" si="17"/>
        <v>0</v>
      </c>
      <c r="J95" s="38"/>
      <c r="K95" s="41"/>
      <c r="L95" s="61">
        <f t="shared" si="14"/>
        <v>0</v>
      </c>
      <c r="M95" s="36">
        <f t="shared" si="18"/>
        <v>0</v>
      </c>
      <c r="N95" s="36">
        <f t="shared" si="19"/>
        <v>0</v>
      </c>
      <c r="O95" s="37">
        <f t="shared" si="20"/>
        <v>0</v>
      </c>
      <c r="P95" s="153">
        <f t="shared" si="12"/>
        <v>0</v>
      </c>
      <c r="Q95" s="175">
        <f t="shared" si="21"/>
        <v>0</v>
      </c>
      <c r="R95" s="154">
        <f t="shared" si="21"/>
        <v>0</v>
      </c>
      <c r="S95" s="155">
        <f t="shared" si="22"/>
        <v>0</v>
      </c>
      <c r="V95" s="86"/>
    </row>
    <row r="96" spans="1:22" s="85" customFormat="1" ht="12" customHeight="1" hidden="1">
      <c r="A96" s="121">
        <f>'Златибор 2018'!A96</f>
        <v>0</v>
      </c>
      <c r="B96" s="93">
        <f>'Златибор 2018'!B96</f>
        <v>0</v>
      </c>
      <c r="C96" s="94">
        <f>'Златибор 2018'!C96</f>
        <v>0</v>
      </c>
      <c r="D96" s="46"/>
      <c r="E96" s="70"/>
      <c r="F96" s="61">
        <f t="shared" si="13"/>
        <v>0</v>
      </c>
      <c r="G96" s="36">
        <f t="shared" si="15"/>
        <v>0</v>
      </c>
      <c r="H96" s="60">
        <f t="shared" si="16"/>
        <v>0</v>
      </c>
      <c r="I96" s="37">
        <f t="shared" si="17"/>
        <v>0</v>
      </c>
      <c r="J96" s="38"/>
      <c r="K96" s="41"/>
      <c r="L96" s="61">
        <f t="shared" si="14"/>
        <v>0</v>
      </c>
      <c r="M96" s="130">
        <f t="shared" si="18"/>
        <v>0</v>
      </c>
      <c r="N96" s="36">
        <f t="shared" si="19"/>
        <v>0</v>
      </c>
      <c r="O96" s="37">
        <f t="shared" si="20"/>
        <v>0</v>
      </c>
      <c r="P96" s="153">
        <f t="shared" si="12"/>
        <v>0</v>
      </c>
      <c r="Q96" s="175">
        <f t="shared" si="21"/>
        <v>0</v>
      </c>
      <c r="R96" s="154">
        <f t="shared" si="21"/>
        <v>0</v>
      </c>
      <c r="S96" s="155">
        <f t="shared" si="22"/>
        <v>0</v>
      </c>
      <c r="V96" s="86"/>
    </row>
    <row r="97" spans="1:22" s="85" customFormat="1" ht="12" customHeight="1" hidden="1">
      <c r="A97" s="121">
        <f>'Златибор 2018'!A97</f>
        <v>0</v>
      </c>
      <c r="B97" s="93">
        <f>'Златибор 2018'!B97</f>
        <v>0</v>
      </c>
      <c r="C97" s="94">
        <f>'Златибор 2018'!C97</f>
        <v>0</v>
      </c>
      <c r="D97" s="45"/>
      <c r="E97" s="70"/>
      <c r="F97" s="61">
        <f t="shared" si="13"/>
        <v>0</v>
      </c>
      <c r="G97" s="36">
        <f t="shared" si="15"/>
        <v>0</v>
      </c>
      <c r="H97" s="60">
        <f t="shared" si="16"/>
        <v>0</v>
      </c>
      <c r="I97" s="37">
        <f t="shared" si="17"/>
        <v>0</v>
      </c>
      <c r="J97" s="35"/>
      <c r="K97" s="36"/>
      <c r="L97" s="60">
        <f t="shared" si="14"/>
        <v>0</v>
      </c>
      <c r="M97" s="130">
        <f t="shared" si="18"/>
        <v>0</v>
      </c>
      <c r="N97" s="36">
        <f t="shared" si="19"/>
        <v>0</v>
      </c>
      <c r="O97" s="37">
        <f t="shared" si="20"/>
        <v>0</v>
      </c>
      <c r="P97" s="153">
        <f t="shared" si="12"/>
        <v>0</v>
      </c>
      <c r="Q97" s="175">
        <f t="shared" si="21"/>
        <v>0</v>
      </c>
      <c r="R97" s="154">
        <f t="shared" si="21"/>
        <v>0</v>
      </c>
      <c r="S97" s="155">
        <f t="shared" si="22"/>
        <v>0</v>
      </c>
      <c r="V97" s="86"/>
    </row>
    <row r="98" spans="1:22" s="85" customFormat="1" ht="12" customHeight="1" hidden="1">
      <c r="A98" s="121">
        <f>'Златибор 2018'!A98</f>
        <v>0</v>
      </c>
      <c r="B98" s="93">
        <f>'Златибор 2018'!B98</f>
        <v>0</v>
      </c>
      <c r="C98" s="94">
        <f>'Златибор 2018'!C98</f>
        <v>0</v>
      </c>
      <c r="D98" s="45"/>
      <c r="E98" s="70"/>
      <c r="F98" s="61">
        <f t="shared" si="13"/>
        <v>0</v>
      </c>
      <c r="G98" s="36">
        <f t="shared" si="15"/>
        <v>0</v>
      </c>
      <c r="H98" s="60">
        <f t="shared" si="16"/>
        <v>0</v>
      </c>
      <c r="I98" s="37">
        <f t="shared" si="17"/>
        <v>0</v>
      </c>
      <c r="J98" s="35"/>
      <c r="K98" s="36"/>
      <c r="L98" s="60">
        <f t="shared" si="14"/>
        <v>0</v>
      </c>
      <c r="M98" s="130">
        <f t="shared" si="18"/>
        <v>0</v>
      </c>
      <c r="N98" s="36">
        <f t="shared" si="19"/>
        <v>0</v>
      </c>
      <c r="O98" s="37">
        <f t="shared" si="20"/>
        <v>0</v>
      </c>
      <c r="P98" s="153">
        <f t="shared" si="12"/>
        <v>0</v>
      </c>
      <c r="Q98" s="175">
        <f t="shared" si="21"/>
        <v>0</v>
      </c>
      <c r="R98" s="154">
        <f t="shared" si="21"/>
        <v>0</v>
      </c>
      <c r="S98" s="155">
        <f t="shared" si="22"/>
        <v>0</v>
      </c>
      <c r="V98" s="86"/>
    </row>
    <row r="99" spans="1:22" s="85" customFormat="1" ht="12" customHeight="1" hidden="1">
      <c r="A99" s="121">
        <f>'Златибор 2018'!A99</f>
        <v>0</v>
      </c>
      <c r="B99" s="93">
        <f>'Златибор 2018'!B99</f>
        <v>0</v>
      </c>
      <c r="C99" s="94">
        <f>'Златибор 2018'!C99</f>
        <v>0</v>
      </c>
      <c r="D99" s="45"/>
      <c r="E99" s="70"/>
      <c r="F99" s="61">
        <f t="shared" si="13"/>
        <v>0</v>
      </c>
      <c r="G99" s="36">
        <f t="shared" si="15"/>
        <v>0</v>
      </c>
      <c r="H99" s="60">
        <f t="shared" si="16"/>
        <v>0</v>
      </c>
      <c r="I99" s="37">
        <f t="shared" si="17"/>
        <v>0</v>
      </c>
      <c r="J99" s="35"/>
      <c r="K99" s="36"/>
      <c r="L99" s="60">
        <f t="shared" si="14"/>
        <v>0</v>
      </c>
      <c r="M99" s="130">
        <f t="shared" si="18"/>
        <v>0</v>
      </c>
      <c r="N99" s="36">
        <f t="shared" si="19"/>
        <v>0</v>
      </c>
      <c r="O99" s="37">
        <f t="shared" si="20"/>
        <v>0</v>
      </c>
      <c r="P99" s="153">
        <f t="shared" si="12"/>
        <v>0</v>
      </c>
      <c r="Q99" s="175">
        <f t="shared" si="21"/>
        <v>0</v>
      </c>
      <c r="R99" s="154">
        <f t="shared" si="21"/>
        <v>0</v>
      </c>
      <c r="S99" s="155">
        <f t="shared" si="22"/>
        <v>0</v>
      </c>
      <c r="V99" s="86"/>
    </row>
    <row r="100" spans="1:22" s="85" customFormat="1" ht="12" customHeight="1" hidden="1">
      <c r="A100" s="121">
        <f>'Златибор 2018'!A100</f>
        <v>0</v>
      </c>
      <c r="B100" s="93">
        <f>'Златибор 2018'!B100</f>
        <v>0</v>
      </c>
      <c r="C100" s="94">
        <f>'Златибор 2018'!C100</f>
        <v>0</v>
      </c>
      <c r="D100" s="45"/>
      <c r="E100" s="70"/>
      <c r="F100" s="61">
        <f t="shared" si="13"/>
        <v>0</v>
      </c>
      <c r="G100" s="36">
        <f t="shared" si="15"/>
        <v>0</v>
      </c>
      <c r="H100" s="60">
        <f t="shared" si="16"/>
        <v>0</v>
      </c>
      <c r="I100" s="37">
        <f t="shared" si="17"/>
        <v>0</v>
      </c>
      <c r="J100" s="35"/>
      <c r="K100" s="36"/>
      <c r="L100" s="60">
        <f t="shared" si="14"/>
        <v>0</v>
      </c>
      <c r="M100" s="130">
        <f t="shared" si="18"/>
        <v>0</v>
      </c>
      <c r="N100" s="36">
        <f t="shared" si="19"/>
        <v>0</v>
      </c>
      <c r="O100" s="37">
        <f t="shared" si="20"/>
        <v>0</v>
      </c>
      <c r="P100" s="153">
        <f t="shared" si="12"/>
        <v>0</v>
      </c>
      <c r="Q100" s="175">
        <f t="shared" si="21"/>
        <v>0</v>
      </c>
      <c r="R100" s="154">
        <f t="shared" si="21"/>
        <v>0</v>
      </c>
      <c r="S100" s="155">
        <f t="shared" si="22"/>
        <v>0</v>
      </c>
      <c r="V100" s="86"/>
    </row>
    <row r="101" spans="1:22" s="85" customFormat="1" ht="12" customHeight="1" hidden="1">
      <c r="A101" s="121">
        <f>'Златибор 2018'!A101</f>
        <v>0</v>
      </c>
      <c r="B101" s="93">
        <f>'Златибор 2018'!B101</f>
        <v>0</v>
      </c>
      <c r="C101" s="94">
        <f>'Златибор 2018'!C101</f>
        <v>0</v>
      </c>
      <c r="D101" s="45"/>
      <c r="E101" s="70"/>
      <c r="F101" s="61">
        <f t="shared" si="13"/>
        <v>0</v>
      </c>
      <c r="G101" s="36">
        <f t="shared" si="15"/>
        <v>0</v>
      </c>
      <c r="H101" s="60">
        <f t="shared" si="16"/>
        <v>0</v>
      </c>
      <c r="I101" s="37">
        <f t="shared" si="17"/>
        <v>0</v>
      </c>
      <c r="J101" s="35"/>
      <c r="K101" s="36"/>
      <c r="L101" s="60">
        <f t="shared" si="14"/>
        <v>0</v>
      </c>
      <c r="M101" s="130">
        <f t="shared" si="18"/>
        <v>0</v>
      </c>
      <c r="N101" s="36">
        <f t="shared" si="19"/>
        <v>0</v>
      </c>
      <c r="O101" s="37">
        <f t="shared" si="20"/>
        <v>0</v>
      </c>
      <c r="P101" s="153">
        <f t="shared" si="12"/>
        <v>0</v>
      </c>
      <c r="Q101" s="175">
        <f t="shared" si="21"/>
        <v>0</v>
      </c>
      <c r="R101" s="154">
        <f t="shared" si="21"/>
        <v>0</v>
      </c>
      <c r="S101" s="155">
        <f t="shared" si="22"/>
        <v>0</v>
      </c>
      <c r="V101" s="86"/>
    </row>
    <row r="102" spans="1:22" s="85" customFormat="1" ht="12" customHeight="1" hidden="1">
      <c r="A102" s="121" t="str">
        <f>'Златибор 2018'!A102</f>
        <v>Учешће ЈП ,,Србојашуме Београд -36 %</v>
      </c>
      <c r="B102" s="93">
        <f>'Златибор 2018'!B102</f>
        <v>0</v>
      </c>
      <c r="C102" s="94">
        <f>'Златибор 2018'!C102</f>
        <v>0</v>
      </c>
      <c r="D102" s="45"/>
      <c r="E102" s="70"/>
      <c r="F102" s="61">
        <f t="shared" si="13"/>
        <v>0</v>
      </c>
      <c r="G102" s="36">
        <f t="shared" si="15"/>
        <v>0</v>
      </c>
      <c r="H102" s="60">
        <f t="shared" si="16"/>
        <v>0</v>
      </c>
      <c r="I102" s="37">
        <f t="shared" si="17"/>
        <v>0</v>
      </c>
      <c r="J102" s="35"/>
      <c r="K102" s="36"/>
      <c r="L102" s="60">
        <f t="shared" si="14"/>
        <v>0</v>
      </c>
      <c r="M102" s="130">
        <f t="shared" si="18"/>
        <v>0</v>
      </c>
      <c r="N102" s="36">
        <f t="shared" si="19"/>
        <v>0</v>
      </c>
      <c r="O102" s="37">
        <f t="shared" si="20"/>
        <v>0</v>
      </c>
      <c r="P102" s="153">
        <f t="shared" si="12"/>
        <v>0</v>
      </c>
      <c r="Q102" s="175">
        <f t="shared" si="21"/>
        <v>0</v>
      </c>
      <c r="R102" s="154">
        <f t="shared" si="21"/>
        <v>0</v>
      </c>
      <c r="S102" s="155">
        <f t="shared" si="22"/>
        <v>0</v>
      </c>
      <c r="V102" s="86"/>
    </row>
    <row r="103" spans="1:22" s="85" customFormat="1" ht="12" customHeight="1" hidden="1">
      <c r="A103" s="121" t="str">
        <f>'Златибор 2018'!A103</f>
        <v>Учешће Буџета Републике Србије - 64%</v>
      </c>
      <c r="B103" s="93">
        <f>'Златибор 2018'!B103</f>
        <v>0</v>
      </c>
      <c r="C103" s="94">
        <f>'Златибор 2018'!C103</f>
        <v>0</v>
      </c>
      <c r="D103" s="45"/>
      <c r="E103" s="70"/>
      <c r="F103" s="61">
        <f t="shared" si="13"/>
        <v>0</v>
      </c>
      <c r="G103" s="36">
        <f t="shared" si="15"/>
        <v>0</v>
      </c>
      <c r="H103" s="60">
        <f t="shared" si="16"/>
        <v>0</v>
      </c>
      <c r="I103" s="37">
        <f t="shared" si="17"/>
        <v>0</v>
      </c>
      <c r="J103" s="35"/>
      <c r="K103" s="36"/>
      <c r="L103" s="60">
        <f t="shared" si="14"/>
        <v>0</v>
      </c>
      <c r="M103" s="130">
        <f t="shared" si="18"/>
        <v>0</v>
      </c>
      <c r="N103" s="36">
        <f t="shared" si="19"/>
        <v>0</v>
      </c>
      <c r="O103" s="37">
        <f t="shared" si="20"/>
        <v>0</v>
      </c>
      <c r="P103" s="153">
        <f t="shared" si="12"/>
        <v>0</v>
      </c>
      <c r="Q103" s="175">
        <f t="shared" si="21"/>
        <v>0</v>
      </c>
      <c r="R103" s="154">
        <f t="shared" si="21"/>
        <v>0</v>
      </c>
      <c r="S103" s="155">
        <f t="shared" si="22"/>
        <v>0</v>
      </c>
      <c r="V103" s="86"/>
    </row>
    <row r="104" spans="1:22" s="85" customFormat="1" ht="12" customHeight="1" hidden="1">
      <c r="A104" s="121">
        <f>'Златибор 2018'!A104</f>
        <v>0</v>
      </c>
      <c r="B104" s="93">
        <f>'Златибор 2018'!B104</f>
        <v>0</v>
      </c>
      <c r="C104" s="94">
        <f>'Златибор 2018'!C104</f>
        <v>0</v>
      </c>
      <c r="D104" s="45"/>
      <c r="E104" s="70"/>
      <c r="F104" s="61">
        <f t="shared" si="13"/>
        <v>0</v>
      </c>
      <c r="G104" s="36">
        <f t="shared" si="15"/>
        <v>0</v>
      </c>
      <c r="H104" s="60">
        <f t="shared" si="16"/>
        <v>0</v>
      </c>
      <c r="I104" s="37">
        <f t="shared" si="17"/>
        <v>0</v>
      </c>
      <c r="J104" s="35"/>
      <c r="K104" s="36"/>
      <c r="L104" s="60">
        <f t="shared" si="14"/>
        <v>0</v>
      </c>
      <c r="M104" s="130">
        <f t="shared" si="18"/>
        <v>0</v>
      </c>
      <c r="N104" s="36">
        <f t="shared" si="19"/>
        <v>0</v>
      </c>
      <c r="O104" s="37">
        <f t="shared" si="20"/>
        <v>0</v>
      </c>
      <c r="P104" s="153">
        <f t="shared" si="12"/>
        <v>0</v>
      </c>
      <c r="Q104" s="175">
        <f t="shared" si="21"/>
        <v>0</v>
      </c>
      <c r="R104" s="154">
        <f t="shared" si="21"/>
        <v>0</v>
      </c>
      <c r="S104" s="155">
        <f t="shared" si="22"/>
        <v>0</v>
      </c>
      <c r="V104" s="86"/>
    </row>
    <row r="105" spans="1:22" s="85" customFormat="1" ht="12" customHeight="1" hidden="1">
      <c r="A105" s="121">
        <f>'Златибор 2018'!A105</f>
        <v>0</v>
      </c>
      <c r="B105" s="93">
        <f>'Златибор 2018'!B105</f>
        <v>0</v>
      </c>
      <c r="C105" s="94">
        <f>'Златибор 2018'!C105</f>
        <v>0</v>
      </c>
      <c r="D105" s="45"/>
      <c r="E105" s="70"/>
      <c r="F105" s="61">
        <f t="shared" si="13"/>
        <v>0</v>
      </c>
      <c r="G105" s="36">
        <f t="shared" si="15"/>
        <v>0</v>
      </c>
      <c r="H105" s="60">
        <f t="shared" si="16"/>
        <v>0</v>
      </c>
      <c r="I105" s="37">
        <f t="shared" si="17"/>
        <v>0</v>
      </c>
      <c r="J105" s="35"/>
      <c r="K105" s="36"/>
      <c r="L105" s="60">
        <f t="shared" si="14"/>
        <v>0</v>
      </c>
      <c r="M105" s="130">
        <f t="shared" si="18"/>
        <v>0</v>
      </c>
      <c r="N105" s="36">
        <f t="shared" si="19"/>
        <v>0</v>
      </c>
      <c r="O105" s="37">
        <f t="shared" si="20"/>
        <v>0</v>
      </c>
      <c r="P105" s="153">
        <f t="shared" si="12"/>
        <v>0</v>
      </c>
      <c r="Q105" s="175">
        <f t="shared" si="21"/>
        <v>0</v>
      </c>
      <c r="R105" s="154">
        <f t="shared" si="21"/>
        <v>0</v>
      </c>
      <c r="S105" s="155">
        <f t="shared" si="22"/>
        <v>0</v>
      </c>
      <c r="V105" s="86"/>
    </row>
    <row r="106" spans="1:22" s="85" customFormat="1" ht="12" customHeight="1" hidden="1">
      <c r="A106" s="121">
        <f>'Златибор 2018'!A106</f>
        <v>0</v>
      </c>
      <c r="B106" s="93">
        <f>'Златибор 2018'!B106</f>
        <v>0</v>
      </c>
      <c r="C106" s="94">
        <f>'Златибор 2018'!C106</f>
        <v>0</v>
      </c>
      <c r="D106" s="45"/>
      <c r="E106" s="70"/>
      <c r="F106" s="61">
        <f t="shared" si="13"/>
        <v>0</v>
      </c>
      <c r="G106" s="36">
        <f t="shared" si="15"/>
        <v>0</v>
      </c>
      <c r="H106" s="60">
        <f t="shared" si="16"/>
        <v>0</v>
      </c>
      <c r="I106" s="37">
        <f t="shared" si="17"/>
        <v>0</v>
      </c>
      <c r="J106" s="35"/>
      <c r="K106" s="36"/>
      <c r="L106" s="60">
        <f t="shared" si="14"/>
        <v>0</v>
      </c>
      <c r="M106" s="130">
        <f t="shared" si="18"/>
        <v>0</v>
      </c>
      <c r="N106" s="36">
        <f t="shared" si="19"/>
        <v>0</v>
      </c>
      <c r="O106" s="37">
        <f t="shared" si="20"/>
        <v>0</v>
      </c>
      <c r="P106" s="153">
        <f t="shared" si="12"/>
        <v>0</v>
      </c>
      <c r="Q106" s="175">
        <f t="shared" si="21"/>
        <v>0</v>
      </c>
      <c r="R106" s="154">
        <f t="shared" si="21"/>
        <v>0</v>
      </c>
      <c r="S106" s="155">
        <f t="shared" si="22"/>
        <v>0</v>
      </c>
      <c r="V106" s="86"/>
    </row>
    <row r="107" spans="1:22" s="85" customFormat="1" ht="12" customHeight="1" hidden="1">
      <c r="A107" s="121">
        <f>'Златибор 2018'!A107</f>
        <v>0</v>
      </c>
      <c r="B107" s="93">
        <f>'Златибор 2018'!B107</f>
        <v>0</v>
      </c>
      <c r="C107" s="94">
        <f>'Златибор 2018'!C107</f>
        <v>0</v>
      </c>
      <c r="D107" s="45"/>
      <c r="E107" s="70"/>
      <c r="F107" s="61">
        <f t="shared" si="13"/>
        <v>0</v>
      </c>
      <c r="G107" s="36">
        <f t="shared" si="15"/>
        <v>0</v>
      </c>
      <c r="H107" s="60">
        <f t="shared" si="16"/>
        <v>0</v>
      </c>
      <c r="I107" s="37">
        <f t="shared" si="17"/>
        <v>0</v>
      </c>
      <c r="J107" s="35"/>
      <c r="K107" s="36"/>
      <c r="L107" s="60">
        <f t="shared" si="14"/>
        <v>0</v>
      </c>
      <c r="M107" s="130">
        <f t="shared" si="18"/>
        <v>0</v>
      </c>
      <c r="N107" s="36">
        <f t="shared" si="19"/>
        <v>0</v>
      </c>
      <c r="O107" s="37">
        <f t="shared" si="20"/>
        <v>0</v>
      </c>
      <c r="P107" s="153">
        <f t="shared" si="12"/>
        <v>0</v>
      </c>
      <c r="Q107" s="175">
        <f t="shared" si="21"/>
        <v>0</v>
      </c>
      <c r="R107" s="154">
        <f t="shared" si="21"/>
        <v>0</v>
      </c>
      <c r="S107" s="155">
        <f t="shared" si="22"/>
        <v>0</v>
      </c>
      <c r="V107" s="86"/>
    </row>
    <row r="108" spans="1:22" s="85" customFormat="1" ht="12" customHeight="1" hidden="1">
      <c r="A108" s="121">
        <f>'Златибор 2018'!A108</f>
        <v>0</v>
      </c>
      <c r="B108" s="93">
        <f>'Златибор 2018'!B108</f>
        <v>0</v>
      </c>
      <c r="C108" s="94">
        <f>'Златибор 2018'!C108</f>
        <v>0</v>
      </c>
      <c r="D108" s="45"/>
      <c r="E108" s="70"/>
      <c r="F108" s="60">
        <f t="shared" si="13"/>
        <v>0</v>
      </c>
      <c r="G108" s="130">
        <f t="shared" si="15"/>
        <v>0</v>
      </c>
      <c r="H108" s="60">
        <f t="shared" si="16"/>
        <v>0</v>
      </c>
      <c r="I108" s="37">
        <f t="shared" si="17"/>
        <v>0</v>
      </c>
      <c r="J108" s="35"/>
      <c r="K108" s="36"/>
      <c r="L108" s="60">
        <f t="shared" si="14"/>
        <v>0</v>
      </c>
      <c r="M108" s="130">
        <f t="shared" si="18"/>
        <v>0</v>
      </c>
      <c r="N108" s="36">
        <f t="shared" si="19"/>
        <v>0</v>
      </c>
      <c r="O108" s="37">
        <f t="shared" si="20"/>
        <v>0</v>
      </c>
      <c r="P108" s="153">
        <f t="shared" si="12"/>
        <v>0</v>
      </c>
      <c r="Q108" s="175">
        <f t="shared" si="21"/>
        <v>0</v>
      </c>
      <c r="R108" s="154">
        <f t="shared" si="21"/>
        <v>0</v>
      </c>
      <c r="S108" s="155">
        <f t="shared" si="22"/>
        <v>0</v>
      </c>
      <c r="V108" s="86"/>
    </row>
    <row r="109" spans="1:22" s="85" customFormat="1" ht="12" customHeight="1" hidden="1">
      <c r="A109" s="121">
        <f>'Златибор 2018'!A109</f>
        <v>0</v>
      </c>
      <c r="B109" s="93">
        <f>'Златибор 2018'!B109</f>
        <v>0</v>
      </c>
      <c r="C109" s="94">
        <f>'Златибор 2018'!C109</f>
        <v>0</v>
      </c>
      <c r="D109" s="45"/>
      <c r="E109" s="70"/>
      <c r="F109" s="60">
        <f t="shared" si="13"/>
        <v>0</v>
      </c>
      <c r="G109" s="130">
        <f t="shared" si="15"/>
        <v>0</v>
      </c>
      <c r="H109" s="60">
        <f t="shared" si="16"/>
        <v>0</v>
      </c>
      <c r="I109" s="37">
        <f t="shared" si="17"/>
        <v>0</v>
      </c>
      <c r="J109" s="35"/>
      <c r="K109" s="36"/>
      <c r="L109" s="60">
        <f t="shared" si="14"/>
        <v>0</v>
      </c>
      <c r="M109" s="130">
        <f t="shared" si="18"/>
        <v>0</v>
      </c>
      <c r="N109" s="36">
        <f t="shared" si="19"/>
        <v>0</v>
      </c>
      <c r="O109" s="37">
        <f t="shared" si="20"/>
        <v>0</v>
      </c>
      <c r="P109" s="153">
        <f t="shared" si="12"/>
        <v>0</v>
      </c>
      <c r="Q109" s="175">
        <f t="shared" si="21"/>
        <v>0</v>
      </c>
      <c r="R109" s="154">
        <f t="shared" si="21"/>
        <v>0</v>
      </c>
      <c r="S109" s="155">
        <f t="shared" si="22"/>
        <v>0</v>
      </c>
      <c r="V109" s="86"/>
    </row>
    <row r="110" spans="1:22" s="85" customFormat="1" ht="12" customHeight="1" hidden="1">
      <c r="A110" s="121">
        <f>'Златибор 2018'!A110</f>
        <v>0</v>
      </c>
      <c r="B110" s="93">
        <f>'Златибор 2018'!B110</f>
        <v>0</v>
      </c>
      <c r="C110" s="94">
        <f>'Златибор 2018'!C110</f>
        <v>0</v>
      </c>
      <c r="D110" s="45"/>
      <c r="E110" s="70"/>
      <c r="F110" s="60">
        <f t="shared" si="13"/>
        <v>0</v>
      </c>
      <c r="G110" s="130">
        <f t="shared" si="15"/>
        <v>0</v>
      </c>
      <c r="H110" s="60">
        <f t="shared" si="16"/>
        <v>0</v>
      </c>
      <c r="I110" s="37">
        <f t="shared" si="17"/>
        <v>0</v>
      </c>
      <c r="J110" s="35"/>
      <c r="K110" s="36"/>
      <c r="L110" s="60">
        <f t="shared" si="14"/>
        <v>0</v>
      </c>
      <c r="M110" s="130">
        <f t="shared" si="18"/>
        <v>0</v>
      </c>
      <c r="N110" s="36">
        <f t="shared" si="19"/>
        <v>0</v>
      </c>
      <c r="O110" s="37">
        <f t="shared" si="20"/>
        <v>0</v>
      </c>
      <c r="P110" s="153">
        <f t="shared" si="12"/>
        <v>0</v>
      </c>
      <c r="Q110" s="175">
        <f t="shared" si="21"/>
        <v>0</v>
      </c>
      <c r="R110" s="154">
        <f t="shared" si="21"/>
        <v>0</v>
      </c>
      <c r="S110" s="155">
        <f t="shared" si="22"/>
        <v>0</v>
      </c>
      <c r="V110" s="86"/>
    </row>
    <row r="111" spans="1:22" s="85" customFormat="1" ht="12" customHeight="1" hidden="1">
      <c r="A111" s="97"/>
      <c r="B111" s="98"/>
      <c r="C111" s="99"/>
      <c r="D111" s="100"/>
      <c r="E111" s="101"/>
      <c r="F111" s="62">
        <f t="shared" si="13"/>
        <v>0</v>
      </c>
      <c r="G111" s="36">
        <f t="shared" si="15"/>
        <v>0</v>
      </c>
      <c r="H111" s="60">
        <f t="shared" si="16"/>
        <v>0</v>
      </c>
      <c r="I111" s="37">
        <f t="shared" si="17"/>
        <v>0</v>
      </c>
      <c r="J111" s="53"/>
      <c r="K111" s="51"/>
      <c r="L111" s="62">
        <f t="shared" si="14"/>
        <v>0</v>
      </c>
      <c r="M111" s="50">
        <f t="shared" si="18"/>
        <v>0</v>
      </c>
      <c r="N111" s="50">
        <f t="shared" si="19"/>
        <v>0</v>
      </c>
      <c r="O111" s="58">
        <f t="shared" si="20"/>
        <v>0</v>
      </c>
      <c r="P111" s="182">
        <f t="shared" si="12"/>
        <v>0</v>
      </c>
      <c r="Q111" s="183">
        <f t="shared" si="21"/>
        <v>0</v>
      </c>
      <c r="R111" s="184">
        <f t="shared" si="21"/>
        <v>0</v>
      </c>
      <c r="S111" s="185">
        <f t="shared" si="22"/>
        <v>0</v>
      </c>
      <c r="V111" s="86"/>
    </row>
    <row r="112" spans="1:22" s="79" customFormat="1" ht="22.5" customHeight="1" thickBot="1">
      <c r="A112" s="72"/>
      <c r="B112" s="73"/>
      <c r="C112" s="74"/>
      <c r="D112" s="75"/>
      <c r="E112" s="76"/>
      <c r="F112" s="77">
        <f>SUM(F6:F111)</f>
        <v>53513111.3914</v>
      </c>
      <c r="G112" s="76">
        <f>SUM(G6:G111)</f>
        <v>14793933.41742</v>
      </c>
      <c r="H112" s="76">
        <f>SUM(H6:H111)</f>
        <v>7396966.70871</v>
      </c>
      <c r="I112" s="78">
        <f>SUM(I6:I111)</f>
        <v>31322211.265270002</v>
      </c>
      <c r="J112" s="75"/>
      <c r="K112" s="76"/>
      <c r="L112" s="77">
        <f aca="true" t="shared" si="23" ref="L112:Q112">SUM(L6:L111)</f>
        <v>3613584.8</v>
      </c>
      <c r="M112" s="76">
        <f t="shared" si="23"/>
        <v>1084075.44</v>
      </c>
      <c r="N112" s="76">
        <f t="shared" si="23"/>
        <v>542037.72</v>
      </c>
      <c r="O112" s="78">
        <f t="shared" si="23"/>
        <v>1987471.6400000004</v>
      </c>
      <c r="P112" s="144">
        <f t="shared" si="23"/>
        <v>15878008.857420001</v>
      </c>
      <c r="Q112" s="146">
        <f t="shared" si="23"/>
        <v>7939004.428710001</v>
      </c>
      <c r="R112" s="146">
        <f>SUM(R6:R93)</f>
        <v>33309682.905270003</v>
      </c>
      <c r="S112" s="147">
        <f>SUM(S6:S93)</f>
        <v>57126696.1914</v>
      </c>
      <c r="V112" s="80"/>
    </row>
    <row r="113" spans="1:22" s="21" customFormat="1" ht="12">
      <c r="A113" s="27"/>
      <c r="B113" s="56"/>
      <c r="D113" s="57"/>
      <c r="E113" s="22"/>
      <c r="F113" s="22"/>
      <c r="G113" s="86"/>
      <c r="H113" s="86"/>
      <c r="I113" s="86"/>
      <c r="J113" s="57"/>
      <c r="K113" s="22"/>
      <c r="L113" s="22"/>
      <c r="M113" s="86"/>
      <c r="N113" s="86"/>
      <c r="O113" s="86"/>
      <c r="P113" s="79"/>
      <c r="Q113" s="79"/>
      <c r="R113" s="118"/>
      <c r="S113" s="104"/>
      <c r="V113" s="22"/>
    </row>
    <row r="114" spans="1:22" s="21" customFormat="1" ht="12">
      <c r="A114" s="227" t="s">
        <v>146</v>
      </c>
      <c r="B114" s="227"/>
      <c r="D114" s="57"/>
      <c r="E114" s="22"/>
      <c r="F114" s="22"/>
      <c r="G114" s="86"/>
      <c r="H114" s="86"/>
      <c r="I114" s="86"/>
      <c r="J114" s="57"/>
      <c r="K114" s="22"/>
      <c r="L114" s="22"/>
      <c r="M114" s="86"/>
      <c r="N114" s="86"/>
      <c r="O114" s="86"/>
      <c r="P114" s="79"/>
      <c r="Q114" s="79"/>
      <c r="R114" s="86"/>
      <c r="S114" s="85"/>
      <c r="V114" s="22"/>
    </row>
    <row r="115" spans="1:22" s="21" customFormat="1" ht="12">
      <c r="A115" s="227" t="s">
        <v>118</v>
      </c>
      <c r="B115" s="227"/>
      <c r="D115" s="57"/>
      <c r="E115" s="22"/>
      <c r="F115" s="22"/>
      <c r="G115" s="86"/>
      <c r="H115" s="86"/>
      <c r="I115" s="86"/>
      <c r="J115" s="57"/>
      <c r="K115" s="22"/>
      <c r="L115" s="22"/>
      <c r="M115" s="86"/>
      <c r="N115" s="86"/>
      <c r="O115" s="86"/>
      <c r="P115" s="79"/>
      <c r="Q115" s="79"/>
      <c r="R115" s="86"/>
      <c r="S115" s="85"/>
      <c r="V115" s="22"/>
    </row>
    <row r="116" spans="1:28" s="20" customFormat="1" ht="12.75">
      <c r="A116" s="27"/>
      <c r="B116" s="56"/>
      <c r="C116" s="21"/>
      <c r="D116" s="57"/>
      <c r="E116" s="22"/>
      <c r="F116" s="22"/>
      <c r="G116" s="83"/>
      <c r="H116" s="83"/>
      <c r="I116" s="83"/>
      <c r="J116" s="57"/>
      <c r="K116" s="22"/>
      <c r="L116" s="22"/>
      <c r="M116" s="83"/>
      <c r="N116" s="83"/>
      <c r="O116" s="83"/>
      <c r="P116" s="80"/>
      <c r="Q116" s="80"/>
      <c r="R116" s="86"/>
      <c r="S116" s="85"/>
      <c r="T116" s="21"/>
      <c r="U116" s="21"/>
      <c r="V116" s="22"/>
      <c r="W116" s="21"/>
      <c r="X116" s="21"/>
      <c r="Y116" s="21"/>
      <c r="Z116" s="21"/>
      <c r="AA116" s="21"/>
      <c r="AB116" s="21"/>
    </row>
    <row r="117" spans="1:28" s="20" customFormat="1" ht="12.75">
      <c r="A117" s="27"/>
      <c r="B117" s="56"/>
      <c r="C117" s="21"/>
      <c r="D117" s="57"/>
      <c r="E117" s="22"/>
      <c r="F117" s="22"/>
      <c r="G117" s="83"/>
      <c r="H117" s="83"/>
      <c r="I117" s="83"/>
      <c r="J117" s="57"/>
      <c r="K117" s="22"/>
      <c r="L117" s="22"/>
      <c r="M117" s="83"/>
      <c r="N117" s="83"/>
      <c r="O117" s="83"/>
      <c r="P117" s="161">
        <f>P112/S112</f>
        <v>0.2779437621286826</v>
      </c>
      <c r="Q117" s="161"/>
      <c r="R117" s="86"/>
      <c r="S117" s="85"/>
      <c r="T117" s="21"/>
      <c r="U117" s="21"/>
      <c r="V117" s="22"/>
      <c r="W117" s="21"/>
      <c r="X117" s="21"/>
      <c r="Y117" s="21"/>
      <c r="Z117" s="21"/>
      <c r="AA117" s="21"/>
      <c r="AB117" s="21"/>
    </row>
    <row r="118" spans="1:28" s="20" customFormat="1" ht="12.75">
      <c r="A118" s="27"/>
      <c r="B118" s="56"/>
      <c r="C118" s="21"/>
      <c r="D118" s="57"/>
      <c r="E118" s="22"/>
      <c r="F118" s="22"/>
      <c r="G118" s="83"/>
      <c r="H118" s="83"/>
      <c r="I118" s="83"/>
      <c r="J118" s="57"/>
      <c r="K118" s="22"/>
      <c r="L118" s="22"/>
      <c r="M118" s="83"/>
      <c r="N118" s="83"/>
      <c r="O118" s="83"/>
      <c r="P118" s="161">
        <f>R112/S112</f>
        <v>0.5830843568069761</v>
      </c>
      <c r="Q118" s="161"/>
      <c r="R118" s="86"/>
      <c r="S118" s="85"/>
      <c r="T118" s="21"/>
      <c r="U118" s="21"/>
      <c r="V118" s="22"/>
      <c r="W118" s="21"/>
      <c r="X118" s="21"/>
      <c r="Y118" s="21"/>
      <c r="Z118" s="21"/>
      <c r="AA118" s="21"/>
      <c r="AB118" s="21"/>
    </row>
    <row r="119" spans="1:28" s="20" customFormat="1" ht="12.75">
      <c r="A119" s="27"/>
      <c r="B119" s="56"/>
      <c r="C119" s="21"/>
      <c r="D119" s="57"/>
      <c r="E119" s="22"/>
      <c r="F119" s="22"/>
      <c r="G119" s="83"/>
      <c r="H119" s="83"/>
      <c r="I119" s="83"/>
      <c r="J119" s="57"/>
      <c r="K119" s="22"/>
      <c r="L119" s="22"/>
      <c r="M119" s="83"/>
      <c r="N119" s="83"/>
      <c r="O119" s="83"/>
      <c r="P119" s="79"/>
      <c r="Q119" s="79"/>
      <c r="R119" s="86"/>
      <c r="S119" s="85"/>
      <c r="T119" s="21"/>
      <c r="U119" s="21"/>
      <c r="V119" s="22"/>
      <c r="W119" s="21"/>
      <c r="X119" s="21"/>
      <c r="Y119" s="21"/>
      <c r="Z119" s="21"/>
      <c r="AA119" s="21"/>
      <c r="AB119" s="21"/>
    </row>
  </sheetData>
  <sheetProtection/>
  <mergeCells count="9">
    <mergeCell ref="A1:S1"/>
    <mergeCell ref="A114:B114"/>
    <mergeCell ref="A115:B115"/>
    <mergeCell ref="A3:A4"/>
    <mergeCell ref="B3:B4"/>
    <mergeCell ref="C3:C4"/>
    <mergeCell ref="D3:I3"/>
    <mergeCell ref="J3:O3"/>
    <mergeCell ref="P3:S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19"/>
  <sheetViews>
    <sheetView showZeros="0" view="pageBreakPreview" zoomScaleSheetLayoutView="100" zoomScalePageLayoutView="0" workbookViewId="0" topLeftCell="A23">
      <selection activeCell="D56" sqref="D56"/>
    </sheetView>
  </sheetViews>
  <sheetFormatPr defaultColWidth="9.140625" defaultRowHeight="12.75"/>
  <cols>
    <col min="1" max="1" width="5.28125" style="106" customWidth="1"/>
    <col min="2" max="2" width="58.28125" style="107" customWidth="1"/>
    <col min="3" max="3" width="6.421875" style="82" customWidth="1"/>
    <col min="4" max="4" width="9.7109375" style="108" customWidth="1"/>
    <col min="5" max="6" width="11.7109375" style="83" customWidth="1"/>
    <col min="7" max="8" width="10.57421875" style="83" customWidth="1"/>
    <col min="9" max="9" width="10.7109375" style="83" customWidth="1"/>
    <col min="10" max="10" width="9.7109375" style="108" customWidth="1"/>
    <col min="11" max="11" width="9.7109375" style="83" customWidth="1"/>
    <col min="12" max="12" width="11.7109375" style="83" customWidth="1"/>
    <col min="13" max="15" width="9.7109375" style="83" customWidth="1"/>
    <col min="16" max="17" width="12.7109375" style="109" customWidth="1"/>
    <col min="18" max="18" width="12.7109375" style="83" customWidth="1"/>
    <col min="19" max="19" width="12.7109375" style="82" customWidth="1"/>
    <col min="20" max="20" width="11.7109375" style="82" bestFit="1" customWidth="1"/>
    <col min="21" max="21" width="9.140625" style="82" customWidth="1"/>
    <col min="22" max="22" width="12.7109375" style="83" bestFit="1" customWidth="1"/>
    <col min="23" max="25" width="9.140625" style="82" customWidth="1"/>
    <col min="26" max="26" width="11.57421875" style="82" bestFit="1" customWidth="1"/>
    <col min="27" max="16384" width="9.140625" style="82" customWidth="1"/>
  </cols>
  <sheetData>
    <row r="1" spans="1:19" ht="15.75" customHeight="1">
      <c r="A1" s="228" t="s">
        <v>133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.75" customHeight="1" thickBot="1">
      <c r="A2" s="8"/>
      <c r="B2" s="8"/>
      <c r="C2" s="8"/>
      <c r="D2" s="8"/>
      <c r="E2" s="8"/>
      <c r="F2" s="8"/>
      <c r="G2" s="180"/>
      <c r="H2" s="180"/>
      <c r="I2" s="180"/>
      <c r="J2" s="8"/>
      <c r="K2" s="8"/>
      <c r="L2" s="8"/>
      <c r="M2" s="180"/>
      <c r="N2" s="180"/>
      <c r="O2" s="180"/>
      <c r="P2" s="180"/>
      <c r="Q2" s="180"/>
      <c r="R2" s="180"/>
      <c r="S2" s="180"/>
    </row>
    <row r="3" spans="1:22" s="85" customFormat="1" ht="15.75" customHeight="1">
      <c r="A3" s="241" t="s">
        <v>57</v>
      </c>
      <c r="B3" s="243" t="s">
        <v>0</v>
      </c>
      <c r="C3" s="245" t="s">
        <v>56</v>
      </c>
      <c r="D3" s="235" t="s">
        <v>78</v>
      </c>
      <c r="E3" s="236"/>
      <c r="F3" s="236"/>
      <c r="G3" s="236"/>
      <c r="H3" s="236"/>
      <c r="I3" s="237"/>
      <c r="J3" s="238" t="s">
        <v>79</v>
      </c>
      <c r="K3" s="238"/>
      <c r="L3" s="238"/>
      <c r="M3" s="238"/>
      <c r="N3" s="238"/>
      <c r="O3" s="238"/>
      <c r="P3" s="247" t="s">
        <v>124</v>
      </c>
      <c r="Q3" s="248"/>
      <c r="R3" s="249"/>
      <c r="S3" s="250"/>
      <c r="V3" s="86"/>
    </row>
    <row r="4" spans="1:22" s="87" customFormat="1" ht="64.5" customHeight="1">
      <c r="A4" s="242"/>
      <c r="B4" s="244"/>
      <c r="C4" s="246"/>
      <c r="D4" s="23" t="s">
        <v>81</v>
      </c>
      <c r="E4" s="24" t="s">
        <v>59</v>
      </c>
      <c r="F4" s="24" t="s">
        <v>80</v>
      </c>
      <c r="G4" s="24" t="s">
        <v>68</v>
      </c>
      <c r="H4" s="172" t="s">
        <v>156</v>
      </c>
      <c r="I4" s="25" t="s">
        <v>155</v>
      </c>
      <c r="J4" s="23" t="s">
        <v>81</v>
      </c>
      <c r="K4" s="24" t="s">
        <v>58</v>
      </c>
      <c r="L4" s="24" t="s">
        <v>80</v>
      </c>
      <c r="M4" s="24" t="s">
        <v>68</v>
      </c>
      <c r="N4" s="172" t="s">
        <v>156</v>
      </c>
      <c r="O4" s="25" t="s">
        <v>155</v>
      </c>
      <c r="P4" s="148" t="s">
        <v>122</v>
      </c>
      <c r="Q4" s="24" t="s">
        <v>156</v>
      </c>
      <c r="R4" s="24" t="s">
        <v>155</v>
      </c>
      <c r="S4" s="134" t="s">
        <v>123</v>
      </c>
      <c r="V4" s="88"/>
    </row>
    <row r="5" spans="1:19" s="116" customFormat="1" ht="6.75" customHeight="1">
      <c r="A5" s="110">
        <v>0</v>
      </c>
      <c r="B5" s="111">
        <v>1</v>
      </c>
      <c r="C5" s="111">
        <v>2</v>
      </c>
      <c r="D5" s="112">
        <v>3</v>
      </c>
      <c r="E5" s="113">
        <v>4</v>
      </c>
      <c r="F5" s="114">
        <v>4</v>
      </c>
      <c r="G5" s="113">
        <v>5</v>
      </c>
      <c r="H5" s="114">
        <v>6</v>
      </c>
      <c r="I5" s="115">
        <v>7</v>
      </c>
      <c r="J5" s="112">
        <v>8</v>
      </c>
      <c r="K5" s="113">
        <v>9</v>
      </c>
      <c r="L5" s="114">
        <v>10</v>
      </c>
      <c r="M5" s="113">
        <v>11</v>
      </c>
      <c r="N5" s="114">
        <v>12</v>
      </c>
      <c r="O5" s="115">
        <v>13</v>
      </c>
      <c r="P5" s="135">
        <v>14</v>
      </c>
      <c r="Q5" s="174">
        <v>15</v>
      </c>
      <c r="R5" s="149">
        <v>16</v>
      </c>
      <c r="S5" s="136">
        <v>17</v>
      </c>
    </row>
    <row r="6" spans="1:22" s="87" customFormat="1" ht="12.75" customHeight="1" hidden="1">
      <c r="A6" s="119">
        <f>'Златибор 2018'!A6</f>
        <v>1</v>
      </c>
      <c r="B6" s="89" t="str">
        <f>'Златибор 2018'!B6</f>
        <v>Израда плана управљања  </v>
      </c>
      <c r="C6" s="90" t="str">
        <f>'Златибор 2018'!C6</f>
        <v>ком.</v>
      </c>
      <c r="D6" s="30"/>
      <c r="E6" s="91">
        <v>242000</v>
      </c>
      <c r="F6" s="59">
        <f>D6*E6*0.842</f>
        <v>0</v>
      </c>
      <c r="G6" s="36">
        <f>F6*0.3</f>
        <v>0</v>
      </c>
      <c r="H6" s="60">
        <f>F6*0.15</f>
        <v>0</v>
      </c>
      <c r="I6" s="37">
        <f>F6*0.55</f>
        <v>0</v>
      </c>
      <c r="J6" s="30"/>
      <c r="K6" s="31"/>
      <c r="L6" s="59">
        <f>J6*E6*0.158</f>
        <v>0</v>
      </c>
      <c r="M6" s="31">
        <f>L6*0.3</f>
        <v>0</v>
      </c>
      <c r="N6" s="31">
        <f>L6*0.15</f>
        <v>0</v>
      </c>
      <c r="O6" s="32">
        <f>L6*0.55</f>
        <v>0</v>
      </c>
      <c r="P6" s="153">
        <f aca="true" t="shared" si="0" ref="P6:P71">G6+M6</f>
        <v>0</v>
      </c>
      <c r="Q6" s="175">
        <f>N6+H6</f>
        <v>0</v>
      </c>
      <c r="R6" s="154">
        <f aca="true" t="shared" si="1" ref="R6:R71">O6+I6</f>
        <v>0</v>
      </c>
      <c r="S6" s="155">
        <f>P6+Q6+R6</f>
        <v>0</v>
      </c>
      <c r="V6" s="88"/>
    </row>
    <row r="7" spans="1:22" s="85" customFormat="1" ht="12" customHeight="1">
      <c r="A7" s="121">
        <f>'Златибор 2018'!A7</f>
        <v>2</v>
      </c>
      <c r="B7" s="93" t="str">
        <f>'Златибор 2018'!B7</f>
        <v>Израда годишњег програма управљања</v>
      </c>
      <c r="C7" s="94" t="str">
        <f>'Златибор 2018'!C7</f>
        <v>ком.</v>
      </c>
      <c r="D7" s="35">
        <v>1</v>
      </c>
      <c r="E7" s="70">
        <v>30250</v>
      </c>
      <c r="F7" s="60">
        <f>D7*E7*0.842</f>
        <v>25470.5</v>
      </c>
      <c r="G7" s="36">
        <f>F7*0.3</f>
        <v>7641.15</v>
      </c>
      <c r="H7" s="60">
        <f>F7*0.15</f>
        <v>3820.575</v>
      </c>
      <c r="I7" s="37">
        <f>F7*0.55</f>
        <v>14008.775000000001</v>
      </c>
      <c r="J7" s="35">
        <v>1</v>
      </c>
      <c r="K7" s="70">
        <v>30250</v>
      </c>
      <c r="L7" s="60">
        <f>E7*D7*0.158</f>
        <v>4779.5</v>
      </c>
      <c r="M7" s="36">
        <f>L7*0.3</f>
        <v>1433.85</v>
      </c>
      <c r="N7" s="36">
        <f>L7*0.15</f>
        <v>716.925</v>
      </c>
      <c r="O7" s="37">
        <f>L7*0.55</f>
        <v>2628.7250000000004</v>
      </c>
      <c r="P7" s="153">
        <f t="shared" si="0"/>
        <v>9075</v>
      </c>
      <c r="Q7" s="175">
        <f>N7+H7</f>
        <v>4537.5</v>
      </c>
      <c r="R7" s="154">
        <f t="shared" si="1"/>
        <v>16637.5</v>
      </c>
      <c r="S7" s="155">
        <f>P7+Q7+R7</f>
        <v>30250</v>
      </c>
      <c r="V7" s="86"/>
    </row>
    <row r="8" spans="1:22" s="85" customFormat="1" ht="12">
      <c r="A8" s="121">
        <f>'Златибор 2018'!A8</f>
        <v>3</v>
      </c>
      <c r="B8" s="93" t="str">
        <f>'Златибор 2018'!B8</f>
        <v>Израда годишњег извештаја </v>
      </c>
      <c r="C8" s="94" t="str">
        <f>'Златибор 2018'!C8</f>
        <v>ком.</v>
      </c>
      <c r="D8" s="35">
        <v>1</v>
      </c>
      <c r="E8" s="70">
        <v>30250</v>
      </c>
      <c r="F8" s="60">
        <f>D8*E8*0.842</f>
        <v>25470.5</v>
      </c>
      <c r="G8" s="36">
        <f aca="true" t="shared" si="2" ref="G8:G73">F8*0.3</f>
        <v>7641.15</v>
      </c>
      <c r="H8" s="60">
        <f aca="true" t="shared" si="3" ref="H8:H73">F8*0.15</f>
        <v>3820.575</v>
      </c>
      <c r="I8" s="37">
        <f aca="true" t="shared" si="4" ref="I8:I73">F8*0.55</f>
        <v>14008.775000000001</v>
      </c>
      <c r="J8" s="35">
        <v>1</v>
      </c>
      <c r="K8" s="70">
        <v>30250</v>
      </c>
      <c r="L8" s="60">
        <f>E8*D8*0.158</f>
        <v>4779.5</v>
      </c>
      <c r="M8" s="130">
        <f aca="true" t="shared" si="5" ref="M8:M73">L8*0.3</f>
        <v>1433.85</v>
      </c>
      <c r="N8" s="36">
        <f aca="true" t="shared" si="6" ref="N8:N73">L8*0.15</f>
        <v>716.925</v>
      </c>
      <c r="O8" s="37">
        <f aca="true" t="shared" si="7" ref="O8:O73">L8*0.55</f>
        <v>2628.7250000000004</v>
      </c>
      <c r="P8" s="153">
        <f t="shared" si="0"/>
        <v>9075</v>
      </c>
      <c r="Q8" s="175">
        <f aca="true" t="shared" si="8" ref="Q8:R73">N8+H8</f>
        <v>4537.5</v>
      </c>
      <c r="R8" s="154">
        <f t="shared" si="1"/>
        <v>16637.5</v>
      </c>
      <c r="S8" s="155">
        <f aca="true" t="shared" si="9" ref="S8:S73">P8+Q8+R8</f>
        <v>30250</v>
      </c>
      <c r="V8" s="86"/>
    </row>
    <row r="9" spans="1:22" s="85" customFormat="1" ht="12.75" customHeight="1" hidden="1">
      <c r="A9" s="121">
        <f>'Златибор 2018'!A9</f>
        <v>4</v>
      </c>
      <c r="B9" s="93" t="str">
        <f>'Златибор 2018'!B9</f>
        <v>Израда Правилника о унутрашњем реду и чуварској служби</v>
      </c>
      <c r="C9" s="94" t="str">
        <f>'Златибор 2018'!C9</f>
        <v>ком.</v>
      </c>
      <c r="D9" s="35"/>
      <c r="E9" s="70">
        <v>121000</v>
      </c>
      <c r="F9" s="60">
        <f aca="true" t="shared" si="10" ref="F9:F72">D9*E9</f>
        <v>0</v>
      </c>
      <c r="G9" s="130">
        <f t="shared" si="2"/>
        <v>0</v>
      </c>
      <c r="H9" s="60">
        <f t="shared" si="3"/>
        <v>0</v>
      </c>
      <c r="I9" s="37">
        <f t="shared" si="4"/>
        <v>0</v>
      </c>
      <c r="J9" s="35"/>
      <c r="K9" s="36"/>
      <c r="L9" s="60">
        <f aca="true" t="shared" si="11" ref="L9:L72">J9*K9</f>
        <v>0</v>
      </c>
      <c r="M9" s="130">
        <f t="shared" si="5"/>
        <v>0</v>
      </c>
      <c r="N9" s="36">
        <f t="shared" si="6"/>
        <v>0</v>
      </c>
      <c r="O9" s="37">
        <f t="shared" si="7"/>
        <v>0</v>
      </c>
      <c r="P9" s="153">
        <f t="shared" si="0"/>
        <v>0</v>
      </c>
      <c r="Q9" s="175">
        <f t="shared" si="8"/>
        <v>0</v>
      </c>
      <c r="R9" s="154">
        <f t="shared" si="1"/>
        <v>0</v>
      </c>
      <c r="S9" s="155">
        <f t="shared" si="9"/>
        <v>0</v>
      </c>
      <c r="V9" s="86"/>
    </row>
    <row r="10" spans="1:22" s="85" customFormat="1" ht="12" customHeight="1" hidden="1">
      <c r="A10" s="121">
        <f>'Златибор 2018'!A10</f>
        <v>5</v>
      </c>
      <c r="B10" s="93" t="str">
        <f>'Златибор 2018'!B10</f>
        <v>Израда Одлуке о накнадама</v>
      </c>
      <c r="C10" s="94" t="str">
        <f>'Златибор 2018'!C10</f>
        <v>ком.</v>
      </c>
      <c r="D10" s="35"/>
      <c r="E10" s="70">
        <v>121000</v>
      </c>
      <c r="F10" s="60">
        <f t="shared" si="10"/>
        <v>0</v>
      </c>
      <c r="G10" s="130">
        <f t="shared" si="2"/>
        <v>0</v>
      </c>
      <c r="H10" s="60">
        <f t="shared" si="3"/>
        <v>0</v>
      </c>
      <c r="I10" s="37">
        <f t="shared" si="4"/>
        <v>0</v>
      </c>
      <c r="J10" s="35"/>
      <c r="K10" s="36"/>
      <c r="L10" s="60">
        <f t="shared" si="11"/>
        <v>0</v>
      </c>
      <c r="M10" s="130">
        <f t="shared" si="5"/>
        <v>0</v>
      </c>
      <c r="N10" s="36">
        <f t="shared" si="6"/>
        <v>0</v>
      </c>
      <c r="O10" s="37">
        <f t="shared" si="7"/>
        <v>0</v>
      </c>
      <c r="P10" s="153">
        <f t="shared" si="0"/>
        <v>0</v>
      </c>
      <c r="Q10" s="175">
        <f t="shared" si="8"/>
        <v>0</v>
      </c>
      <c r="R10" s="154">
        <f t="shared" si="1"/>
        <v>0</v>
      </c>
      <c r="S10" s="155">
        <f t="shared" si="9"/>
        <v>0</v>
      </c>
      <c r="V10" s="86"/>
    </row>
    <row r="11" spans="1:22" s="95" customFormat="1" ht="12.75" customHeight="1" hidden="1">
      <c r="A11" s="121">
        <f>'Златибор 2018'!A11</f>
        <v>6</v>
      </c>
      <c r="B11" s="93" t="str">
        <f>'Златибор 2018'!B11</f>
        <v>Израда Oснова газдовања шумама</v>
      </c>
      <c r="C11" s="94" t="str">
        <f>'Златибор 2018'!C11</f>
        <v>ком.</v>
      </c>
      <c r="D11" s="38"/>
      <c r="E11" s="70">
        <v>800000</v>
      </c>
      <c r="F11" s="60">
        <f t="shared" si="10"/>
        <v>0</v>
      </c>
      <c r="G11" s="130">
        <f t="shared" si="2"/>
        <v>0</v>
      </c>
      <c r="H11" s="60">
        <f t="shared" si="3"/>
        <v>0</v>
      </c>
      <c r="I11" s="37">
        <f t="shared" si="4"/>
        <v>0</v>
      </c>
      <c r="J11" s="35"/>
      <c r="K11" s="36"/>
      <c r="L11" s="60">
        <f t="shared" si="11"/>
        <v>0</v>
      </c>
      <c r="M11" s="130">
        <f t="shared" si="5"/>
        <v>0</v>
      </c>
      <c r="N11" s="36">
        <f t="shared" si="6"/>
        <v>0</v>
      </c>
      <c r="O11" s="37">
        <f t="shared" si="7"/>
        <v>0</v>
      </c>
      <c r="P11" s="153">
        <f t="shared" si="0"/>
        <v>0</v>
      </c>
      <c r="Q11" s="175">
        <f t="shared" si="8"/>
        <v>0</v>
      </c>
      <c r="R11" s="154">
        <f t="shared" si="1"/>
        <v>0</v>
      </c>
      <c r="S11" s="155">
        <f t="shared" si="9"/>
        <v>0</v>
      </c>
      <c r="V11" s="96"/>
    </row>
    <row r="12" spans="1:22" s="95" customFormat="1" ht="12.75" customHeight="1" hidden="1">
      <c r="A12" s="121">
        <f>'Златибор 2018'!A12</f>
        <v>7</v>
      </c>
      <c r="B12" s="93" t="str">
        <f>'Златибор 2018'!B12</f>
        <v>Израда привременог програма управљања рибарским подручјем</v>
      </c>
      <c r="C12" s="94" t="str">
        <f>'Златибор 2018'!C12</f>
        <v>ком.</v>
      </c>
      <c r="D12" s="38"/>
      <c r="E12" s="70">
        <v>80000</v>
      </c>
      <c r="F12" s="61">
        <f t="shared" si="10"/>
        <v>0</v>
      </c>
      <c r="G12" s="36">
        <f t="shared" si="2"/>
        <v>0</v>
      </c>
      <c r="H12" s="60">
        <f t="shared" si="3"/>
        <v>0</v>
      </c>
      <c r="I12" s="37">
        <f t="shared" si="4"/>
        <v>0</v>
      </c>
      <c r="J12" s="38"/>
      <c r="K12" s="41"/>
      <c r="L12" s="61">
        <f t="shared" si="11"/>
        <v>0</v>
      </c>
      <c r="M12" s="36">
        <f t="shared" si="5"/>
        <v>0</v>
      </c>
      <c r="N12" s="36">
        <f t="shared" si="6"/>
        <v>0</v>
      </c>
      <c r="O12" s="37">
        <f t="shared" si="7"/>
        <v>0</v>
      </c>
      <c r="P12" s="153">
        <f t="shared" si="0"/>
        <v>0</v>
      </c>
      <c r="Q12" s="175">
        <f t="shared" si="8"/>
        <v>0</v>
      </c>
      <c r="R12" s="154">
        <f t="shared" si="1"/>
        <v>0</v>
      </c>
      <c r="S12" s="155">
        <f t="shared" si="9"/>
        <v>0</v>
      </c>
      <c r="V12" s="96"/>
    </row>
    <row r="13" spans="1:22" s="95" customFormat="1" ht="12.75" customHeight="1" hidden="1">
      <c r="A13" s="121">
        <f>'Златибор 2018'!A13</f>
        <v>8</v>
      </c>
      <c r="B13" s="93" t="str">
        <f>'Златибор 2018'!B13</f>
        <v>Измене и допуне</v>
      </c>
      <c r="C13" s="94" t="str">
        <f>'Златибор 2018'!C13</f>
        <v>ком.</v>
      </c>
      <c r="D13" s="38"/>
      <c r="E13" s="70">
        <v>40000</v>
      </c>
      <c r="F13" s="61">
        <f t="shared" si="10"/>
        <v>0</v>
      </c>
      <c r="G13" s="36">
        <f t="shared" si="2"/>
        <v>0</v>
      </c>
      <c r="H13" s="60">
        <f t="shared" si="3"/>
        <v>0</v>
      </c>
      <c r="I13" s="37">
        <f t="shared" si="4"/>
        <v>0</v>
      </c>
      <c r="J13" s="38"/>
      <c r="K13" s="41"/>
      <c r="L13" s="61">
        <f t="shared" si="11"/>
        <v>0</v>
      </c>
      <c r="M13" s="36">
        <f t="shared" si="5"/>
        <v>0</v>
      </c>
      <c r="N13" s="36">
        <f t="shared" si="6"/>
        <v>0</v>
      </c>
      <c r="O13" s="37">
        <f t="shared" si="7"/>
        <v>0</v>
      </c>
      <c r="P13" s="153">
        <f t="shared" si="0"/>
        <v>0</v>
      </c>
      <c r="Q13" s="175">
        <f t="shared" si="8"/>
        <v>0</v>
      </c>
      <c r="R13" s="154">
        <f t="shared" si="1"/>
        <v>0</v>
      </c>
      <c r="S13" s="155">
        <f t="shared" si="9"/>
        <v>0</v>
      </c>
      <c r="V13" s="96"/>
    </row>
    <row r="14" spans="1:22" s="95" customFormat="1" ht="12.75" customHeight="1" hidden="1">
      <c r="A14" s="121">
        <f>'Златибор 2018'!A14</f>
        <v>9</v>
      </c>
      <c r="B14" s="93" t="str">
        <f>'Златибор 2018'!B14</f>
        <v>Обележавање граница - I зона</v>
      </c>
      <c r="C14" s="94" t="str">
        <f>'Златибор 2018'!C14</f>
        <v>км</v>
      </c>
      <c r="D14" s="38"/>
      <c r="E14" s="70">
        <v>5068.26</v>
      </c>
      <c r="F14" s="61">
        <f t="shared" si="10"/>
        <v>0</v>
      </c>
      <c r="G14" s="36">
        <f t="shared" si="2"/>
        <v>0</v>
      </c>
      <c r="H14" s="60">
        <f t="shared" si="3"/>
        <v>0</v>
      </c>
      <c r="I14" s="37">
        <f t="shared" si="4"/>
        <v>0</v>
      </c>
      <c r="J14" s="38"/>
      <c r="K14" s="41"/>
      <c r="L14" s="61">
        <f t="shared" si="11"/>
        <v>0</v>
      </c>
      <c r="M14" s="36">
        <f t="shared" si="5"/>
        <v>0</v>
      </c>
      <c r="N14" s="36">
        <f t="shared" si="6"/>
        <v>0</v>
      </c>
      <c r="O14" s="37">
        <f t="shared" si="7"/>
        <v>0</v>
      </c>
      <c r="P14" s="153">
        <f t="shared" si="0"/>
        <v>0</v>
      </c>
      <c r="Q14" s="175">
        <f t="shared" si="8"/>
        <v>0</v>
      </c>
      <c r="R14" s="154">
        <f t="shared" si="1"/>
        <v>0</v>
      </c>
      <c r="S14" s="155">
        <f t="shared" si="9"/>
        <v>0</v>
      </c>
      <c r="V14" s="96"/>
    </row>
    <row r="15" spans="1:22" s="95" customFormat="1" ht="12.75" customHeight="1" hidden="1">
      <c r="A15" s="121">
        <f>'Златибор 2018'!A15</f>
        <v>10</v>
      </c>
      <c r="B15" s="93" t="str">
        <f>'Златибор 2018'!B15</f>
        <v>Обележавање граница - II зона </v>
      </c>
      <c r="C15" s="94" t="str">
        <f>'Златибор 2018'!C15</f>
        <v>км</v>
      </c>
      <c r="D15" s="38"/>
      <c r="E15" s="70">
        <v>5068.26</v>
      </c>
      <c r="F15" s="61">
        <f t="shared" si="10"/>
        <v>0</v>
      </c>
      <c r="G15" s="36">
        <f t="shared" si="2"/>
        <v>0</v>
      </c>
      <c r="H15" s="60">
        <f t="shared" si="3"/>
        <v>0</v>
      </c>
      <c r="I15" s="37">
        <f t="shared" si="4"/>
        <v>0</v>
      </c>
      <c r="J15" s="38"/>
      <c r="K15" s="41"/>
      <c r="L15" s="61">
        <f t="shared" si="11"/>
        <v>0</v>
      </c>
      <c r="M15" s="36">
        <f t="shared" si="5"/>
        <v>0</v>
      </c>
      <c r="N15" s="36">
        <f t="shared" si="6"/>
        <v>0</v>
      </c>
      <c r="O15" s="37">
        <f t="shared" si="7"/>
        <v>0</v>
      </c>
      <c r="P15" s="153">
        <f t="shared" si="0"/>
        <v>0</v>
      </c>
      <c r="Q15" s="175">
        <f t="shared" si="8"/>
        <v>0</v>
      </c>
      <c r="R15" s="154">
        <f t="shared" si="1"/>
        <v>0</v>
      </c>
      <c r="S15" s="155">
        <f t="shared" si="9"/>
        <v>0</v>
      </c>
      <c r="V15" s="96"/>
    </row>
    <row r="16" spans="1:22" s="95" customFormat="1" ht="12" customHeight="1" hidden="1">
      <c r="A16" s="121">
        <f>'Златибор 2018'!A16</f>
        <v>11</v>
      </c>
      <c r="B16" s="93" t="str">
        <f>'Златибор 2018'!B16</f>
        <v>Обележавање спољне границе </v>
      </c>
      <c r="C16" s="94" t="str">
        <f>'Златибор 2018'!C16</f>
        <v>км</v>
      </c>
      <c r="D16" s="38"/>
      <c r="E16" s="70">
        <v>5068.26</v>
      </c>
      <c r="F16" s="61">
        <f t="shared" si="10"/>
        <v>0</v>
      </c>
      <c r="G16" s="36">
        <f t="shared" si="2"/>
        <v>0</v>
      </c>
      <c r="H16" s="60">
        <f t="shared" si="3"/>
        <v>0</v>
      </c>
      <c r="I16" s="37">
        <f t="shared" si="4"/>
        <v>0</v>
      </c>
      <c r="J16" s="38"/>
      <c r="K16" s="41">
        <v>18150</v>
      </c>
      <c r="L16" s="61">
        <f t="shared" si="11"/>
        <v>0</v>
      </c>
      <c r="M16" s="36">
        <f t="shared" si="5"/>
        <v>0</v>
      </c>
      <c r="N16" s="36">
        <f t="shared" si="6"/>
        <v>0</v>
      </c>
      <c r="O16" s="37">
        <f t="shared" si="7"/>
        <v>0</v>
      </c>
      <c r="P16" s="153">
        <f t="shared" si="0"/>
        <v>0</v>
      </c>
      <c r="Q16" s="175">
        <f t="shared" si="8"/>
        <v>0</v>
      </c>
      <c r="R16" s="154">
        <f t="shared" si="1"/>
        <v>0</v>
      </c>
      <c r="S16" s="155">
        <f t="shared" si="9"/>
        <v>0</v>
      </c>
      <c r="T16" s="96"/>
      <c r="V16" s="96"/>
    </row>
    <row r="17" spans="1:22" s="95" customFormat="1" ht="12">
      <c r="A17" s="121">
        <f>'Златибор 2018'!A17</f>
        <v>12</v>
      </c>
      <c r="B17" s="93" t="str">
        <f>'Златибор 2018'!B17</f>
        <v>Обнављање граница</v>
      </c>
      <c r="C17" s="94" t="str">
        <f>'Златибор 2018'!C17</f>
        <v>км</v>
      </c>
      <c r="D17" s="38">
        <v>41</v>
      </c>
      <c r="E17" s="70">
        <v>6050</v>
      </c>
      <c r="F17" s="61">
        <f t="shared" si="10"/>
        <v>248050</v>
      </c>
      <c r="G17" s="36">
        <f t="shared" si="2"/>
        <v>74415</v>
      </c>
      <c r="H17" s="60">
        <f t="shared" si="3"/>
        <v>37207.5</v>
      </c>
      <c r="I17" s="37">
        <f t="shared" si="4"/>
        <v>136427.5</v>
      </c>
      <c r="J17" s="38">
        <v>20</v>
      </c>
      <c r="K17" s="41">
        <v>6050</v>
      </c>
      <c r="L17" s="61">
        <f t="shared" si="11"/>
        <v>121000</v>
      </c>
      <c r="M17" s="36">
        <f t="shared" si="5"/>
        <v>36300</v>
      </c>
      <c r="N17" s="36">
        <f t="shared" si="6"/>
        <v>18150</v>
      </c>
      <c r="O17" s="37">
        <f t="shared" si="7"/>
        <v>66550</v>
      </c>
      <c r="P17" s="153">
        <f t="shared" si="0"/>
        <v>110715</v>
      </c>
      <c r="Q17" s="175">
        <f t="shared" si="8"/>
        <v>55357.5</v>
      </c>
      <c r="R17" s="154">
        <f t="shared" si="1"/>
        <v>202977.5</v>
      </c>
      <c r="S17" s="155">
        <f t="shared" si="9"/>
        <v>369050</v>
      </c>
      <c r="T17" s="96"/>
      <c r="V17" s="96"/>
    </row>
    <row r="18" spans="1:22" s="95" customFormat="1" ht="12">
      <c r="A18" s="121">
        <f>'Златибор 2018'!A18</f>
        <v>13</v>
      </c>
      <c r="B18" s="93" t="str">
        <f>'Златибор 2018'!B18</f>
        <v>Израда и постављање ознака табли и путоказа  </v>
      </c>
      <c r="C18" s="94" t="str">
        <f>'Златибор 2018'!C18</f>
        <v>ком.</v>
      </c>
      <c r="D18" s="38">
        <v>10</v>
      </c>
      <c r="E18" s="70">
        <v>5000</v>
      </c>
      <c r="F18" s="61">
        <f t="shared" si="10"/>
        <v>50000</v>
      </c>
      <c r="G18" s="36">
        <f t="shared" si="2"/>
        <v>15000</v>
      </c>
      <c r="H18" s="60">
        <f t="shared" si="3"/>
        <v>7500</v>
      </c>
      <c r="I18" s="37">
        <f t="shared" si="4"/>
        <v>27500.000000000004</v>
      </c>
      <c r="J18" s="38">
        <v>6</v>
      </c>
      <c r="K18" s="41">
        <v>24200</v>
      </c>
      <c r="L18" s="61">
        <f t="shared" si="11"/>
        <v>145200</v>
      </c>
      <c r="M18" s="36">
        <f t="shared" si="5"/>
        <v>43560</v>
      </c>
      <c r="N18" s="36">
        <f t="shared" si="6"/>
        <v>21780</v>
      </c>
      <c r="O18" s="37">
        <f t="shared" si="7"/>
        <v>79860</v>
      </c>
      <c r="P18" s="153">
        <f t="shared" si="0"/>
        <v>58560</v>
      </c>
      <c r="Q18" s="175">
        <f t="shared" si="8"/>
        <v>29280</v>
      </c>
      <c r="R18" s="154">
        <f t="shared" si="1"/>
        <v>107360</v>
      </c>
      <c r="S18" s="155">
        <f t="shared" si="9"/>
        <v>195200</v>
      </c>
      <c r="V18" s="96"/>
    </row>
    <row r="19" spans="1:22" s="95" customFormat="1" ht="12">
      <c r="A19" s="121">
        <f>'Златибор 2018'!A19</f>
        <v>14</v>
      </c>
      <c r="B19" s="93" t="str">
        <f>'Златибор 2018'!B19</f>
        <v>Израда и постављање ознака табли и путоказа - отпад</v>
      </c>
      <c r="C19" s="94" t="str">
        <f>'Златибор 2018'!C19</f>
        <v>ком.</v>
      </c>
      <c r="D19" s="38">
        <v>5</v>
      </c>
      <c r="E19" s="70">
        <v>5000</v>
      </c>
      <c r="F19" s="61">
        <f t="shared" si="10"/>
        <v>25000</v>
      </c>
      <c r="G19" s="36">
        <f t="shared" si="2"/>
        <v>7500</v>
      </c>
      <c r="H19" s="60">
        <f t="shared" si="3"/>
        <v>3750</v>
      </c>
      <c r="I19" s="37">
        <f t="shared" si="4"/>
        <v>13750.000000000002</v>
      </c>
      <c r="J19" s="38"/>
      <c r="K19" s="41"/>
      <c r="L19" s="61">
        <f t="shared" si="11"/>
        <v>0</v>
      </c>
      <c r="M19" s="36">
        <f t="shared" si="5"/>
        <v>0</v>
      </c>
      <c r="N19" s="36">
        <f t="shared" si="6"/>
        <v>0</v>
      </c>
      <c r="O19" s="37">
        <f t="shared" si="7"/>
        <v>0</v>
      </c>
      <c r="P19" s="153">
        <f t="shared" si="0"/>
        <v>7500</v>
      </c>
      <c r="Q19" s="175">
        <f t="shared" si="8"/>
        <v>3750</v>
      </c>
      <c r="R19" s="154">
        <f t="shared" si="1"/>
        <v>13750.000000000002</v>
      </c>
      <c r="S19" s="155">
        <f t="shared" si="9"/>
        <v>25000</v>
      </c>
      <c r="V19" s="96"/>
    </row>
    <row r="20" spans="1:22" s="95" customFormat="1" ht="12">
      <c r="A20" s="121">
        <f>'Златибор 2018'!A20</f>
        <v>15</v>
      </c>
      <c r="B20" s="93" t="str">
        <f>'Златибор 2018'!B20</f>
        <v>Израда и постављање информативних табли  </v>
      </c>
      <c r="C20" s="94" t="str">
        <f>'Златибор 2018'!C20</f>
        <v>ком.</v>
      </c>
      <c r="D20" s="38">
        <v>2</v>
      </c>
      <c r="E20" s="70">
        <v>54000</v>
      </c>
      <c r="F20" s="61">
        <f t="shared" si="10"/>
        <v>108000</v>
      </c>
      <c r="G20" s="36">
        <f t="shared" si="2"/>
        <v>32400</v>
      </c>
      <c r="H20" s="60">
        <f t="shared" si="3"/>
        <v>16200</v>
      </c>
      <c r="I20" s="37">
        <f t="shared" si="4"/>
        <v>59400.00000000001</v>
      </c>
      <c r="J20" s="38"/>
      <c r="K20" s="41">
        <v>121000</v>
      </c>
      <c r="L20" s="61">
        <f t="shared" si="11"/>
        <v>0</v>
      </c>
      <c r="M20" s="36">
        <f t="shared" si="5"/>
        <v>0</v>
      </c>
      <c r="N20" s="36">
        <f t="shared" si="6"/>
        <v>0</v>
      </c>
      <c r="O20" s="37">
        <f t="shared" si="7"/>
        <v>0</v>
      </c>
      <c r="P20" s="153">
        <f t="shared" si="0"/>
        <v>32400</v>
      </c>
      <c r="Q20" s="175">
        <f t="shared" si="8"/>
        <v>16200</v>
      </c>
      <c r="R20" s="154">
        <f t="shared" si="1"/>
        <v>59400.00000000001</v>
      </c>
      <c r="S20" s="155">
        <f t="shared" si="9"/>
        <v>108000</v>
      </c>
      <c r="V20" s="96"/>
    </row>
    <row r="21" spans="1:22" s="95" customFormat="1" ht="12">
      <c r="A21" s="121">
        <f>'Златибор 2018'!A21</f>
        <v>16</v>
      </c>
      <c r="B21" s="93" t="str">
        <f>'Златибор 2018'!B21</f>
        <v>Одржавање постојећих табли</v>
      </c>
      <c r="C21" s="94" t="str">
        <f>'Златибор 2018'!C21</f>
        <v>ком.</v>
      </c>
      <c r="D21" s="38">
        <v>9</v>
      </c>
      <c r="E21" s="70">
        <v>3000</v>
      </c>
      <c r="F21" s="61">
        <f t="shared" si="10"/>
        <v>27000</v>
      </c>
      <c r="G21" s="36">
        <f t="shared" si="2"/>
        <v>8100</v>
      </c>
      <c r="H21" s="60">
        <f t="shared" si="3"/>
        <v>4050</v>
      </c>
      <c r="I21" s="37">
        <f t="shared" si="4"/>
        <v>14850.000000000002</v>
      </c>
      <c r="J21" s="38"/>
      <c r="K21" s="41">
        <v>3025</v>
      </c>
      <c r="L21" s="61">
        <f t="shared" si="11"/>
        <v>0</v>
      </c>
      <c r="M21" s="36">
        <f t="shared" si="5"/>
        <v>0</v>
      </c>
      <c r="N21" s="36">
        <f t="shared" si="6"/>
        <v>0</v>
      </c>
      <c r="O21" s="37">
        <f t="shared" si="7"/>
        <v>0</v>
      </c>
      <c r="P21" s="153">
        <f t="shared" si="0"/>
        <v>8100</v>
      </c>
      <c r="Q21" s="175">
        <f t="shared" si="8"/>
        <v>4050</v>
      </c>
      <c r="R21" s="154">
        <f t="shared" si="1"/>
        <v>14850.000000000002</v>
      </c>
      <c r="S21" s="155">
        <f t="shared" si="9"/>
        <v>27000</v>
      </c>
      <c r="V21" s="96"/>
    </row>
    <row r="22" spans="1:22" s="85" customFormat="1" ht="12">
      <c r="A22" s="121">
        <f>'Златибор 2018'!A22</f>
        <v>17</v>
      </c>
      <c r="B22" s="93" t="str">
        <f>'Златибор 2018'!B22</f>
        <v>Чување – бруто зараде чувара </v>
      </c>
      <c r="C22" s="94" t="str">
        <f>'Златибор 2018'!C22</f>
        <v>број</v>
      </c>
      <c r="D22" s="38">
        <v>60</v>
      </c>
      <c r="E22" s="70">
        <v>54166.6666</v>
      </c>
      <c r="F22" s="61">
        <f t="shared" si="10"/>
        <v>3249999.996</v>
      </c>
      <c r="G22" s="36">
        <f t="shared" si="2"/>
        <v>974999.9988</v>
      </c>
      <c r="H22" s="60">
        <f t="shared" si="3"/>
        <v>487499.9994</v>
      </c>
      <c r="I22" s="37">
        <f t="shared" si="4"/>
        <v>1787499.9978</v>
      </c>
      <c r="J22" s="38">
        <v>36</v>
      </c>
      <c r="K22" s="41">
        <v>45000</v>
      </c>
      <c r="L22" s="61">
        <f t="shared" si="11"/>
        <v>1620000</v>
      </c>
      <c r="M22" s="36">
        <f t="shared" si="5"/>
        <v>486000</v>
      </c>
      <c r="N22" s="36">
        <f t="shared" si="6"/>
        <v>243000</v>
      </c>
      <c r="O22" s="37">
        <f t="shared" si="7"/>
        <v>891000.0000000001</v>
      </c>
      <c r="P22" s="153">
        <f t="shared" si="0"/>
        <v>1460999.9988</v>
      </c>
      <c r="Q22" s="175">
        <f t="shared" si="8"/>
        <v>730499.9994</v>
      </c>
      <c r="R22" s="154">
        <f t="shared" si="1"/>
        <v>2678499.9978</v>
      </c>
      <c r="S22" s="155">
        <f t="shared" si="9"/>
        <v>4869999.995999999</v>
      </c>
      <c r="V22" s="86"/>
    </row>
    <row r="23" spans="1:22" s="85" customFormat="1" ht="12">
      <c r="A23" s="121">
        <f>'Златибор 2018'!A23</f>
        <v>18</v>
      </c>
      <c r="B23" s="93" t="str">
        <f>'Златибор 2018'!B23</f>
        <v>Чување – бруто зарада руководиоца чуварске службе</v>
      </c>
      <c r="C23" s="94" t="str">
        <f>'Златибор 2018'!C23</f>
        <v>број</v>
      </c>
      <c r="D23" s="38">
        <v>12</v>
      </c>
      <c r="E23" s="70">
        <v>98000</v>
      </c>
      <c r="F23" s="61">
        <f t="shared" si="10"/>
        <v>1176000</v>
      </c>
      <c r="G23" s="36">
        <f t="shared" si="2"/>
        <v>352800</v>
      </c>
      <c r="H23" s="60">
        <f t="shared" si="3"/>
        <v>176400</v>
      </c>
      <c r="I23" s="37">
        <f t="shared" si="4"/>
        <v>646800</v>
      </c>
      <c r="J23" s="38"/>
      <c r="K23" s="41"/>
      <c r="L23" s="61">
        <f t="shared" si="11"/>
        <v>0</v>
      </c>
      <c r="M23" s="36">
        <f t="shared" si="5"/>
        <v>0</v>
      </c>
      <c r="N23" s="36">
        <f t="shared" si="6"/>
        <v>0</v>
      </c>
      <c r="O23" s="37">
        <f t="shared" si="7"/>
        <v>0</v>
      </c>
      <c r="P23" s="153">
        <f t="shared" si="0"/>
        <v>352800</v>
      </c>
      <c r="Q23" s="175">
        <f t="shared" si="8"/>
        <v>176400</v>
      </c>
      <c r="R23" s="154">
        <f t="shared" si="1"/>
        <v>646800</v>
      </c>
      <c r="S23" s="155">
        <f t="shared" si="9"/>
        <v>1176000</v>
      </c>
      <c r="T23" s="86"/>
      <c r="V23" s="86"/>
    </row>
    <row r="24" spans="1:22" s="85" customFormat="1" ht="12" customHeight="1">
      <c r="A24" s="121">
        <f>'Златибор 2018'!A24</f>
        <v>19</v>
      </c>
      <c r="B24" s="93" t="str">
        <f>'Златибор 2018'!B24</f>
        <v>Надзор – бруто зараде стручног особља и њихови трошкови</v>
      </c>
      <c r="C24" s="94" t="str">
        <f>'Златибор 2018'!C24</f>
        <v>број</v>
      </c>
      <c r="D24" s="38">
        <v>12</v>
      </c>
      <c r="E24" s="70">
        <v>98000</v>
      </c>
      <c r="F24" s="61">
        <f t="shared" si="10"/>
        <v>1176000</v>
      </c>
      <c r="G24" s="36">
        <f t="shared" si="2"/>
        <v>352800</v>
      </c>
      <c r="H24" s="60">
        <f t="shared" si="3"/>
        <v>176400</v>
      </c>
      <c r="I24" s="37">
        <f t="shared" si="4"/>
        <v>646800</v>
      </c>
      <c r="J24" s="38">
        <v>4</v>
      </c>
      <c r="K24" s="41">
        <v>98000</v>
      </c>
      <c r="L24" s="61">
        <f t="shared" si="11"/>
        <v>392000</v>
      </c>
      <c r="M24" s="36">
        <f t="shared" si="5"/>
        <v>117600</v>
      </c>
      <c r="N24" s="36">
        <f t="shared" si="6"/>
        <v>58800</v>
      </c>
      <c r="O24" s="37">
        <f t="shared" si="7"/>
        <v>215600.00000000003</v>
      </c>
      <c r="P24" s="153">
        <f t="shared" si="0"/>
        <v>470400</v>
      </c>
      <c r="Q24" s="175">
        <f t="shared" si="8"/>
        <v>235200</v>
      </c>
      <c r="R24" s="154">
        <f t="shared" si="1"/>
        <v>862400</v>
      </c>
      <c r="S24" s="155">
        <f t="shared" si="9"/>
        <v>1568000</v>
      </c>
      <c r="V24" s="86"/>
    </row>
    <row r="25" spans="1:22" s="85" customFormat="1" ht="12" customHeight="1">
      <c r="A25" s="121">
        <f>'Златибор 2018'!A25</f>
        <v>20</v>
      </c>
      <c r="B25" s="93" t="str">
        <f>'Златибор 2018'!B25</f>
        <v>Бруто зараде осталог особља </v>
      </c>
      <c r="C25" s="94" t="str">
        <f>'Златибор 2018'!C25</f>
        <v>број</v>
      </c>
      <c r="D25" s="38">
        <v>12</v>
      </c>
      <c r="E25" s="70">
        <v>350000</v>
      </c>
      <c r="F25" s="41">
        <f t="shared" si="10"/>
        <v>4200000</v>
      </c>
      <c r="G25" s="36"/>
      <c r="H25" s="60"/>
      <c r="I25" s="37">
        <f>F25*1</f>
        <v>4200000</v>
      </c>
      <c r="J25" s="38"/>
      <c r="K25" s="41"/>
      <c r="L25" s="41"/>
      <c r="M25" s="36"/>
      <c r="N25" s="36"/>
      <c r="O25" s="37"/>
      <c r="P25" s="153">
        <f t="shared" si="0"/>
        <v>0</v>
      </c>
      <c r="Q25" s="175">
        <f t="shared" si="8"/>
        <v>0</v>
      </c>
      <c r="R25" s="154">
        <f t="shared" si="1"/>
        <v>4200000</v>
      </c>
      <c r="S25" s="155">
        <f t="shared" si="9"/>
        <v>4200000</v>
      </c>
      <c r="V25" s="86"/>
    </row>
    <row r="26" spans="1:22" s="85" customFormat="1" ht="12.75" customHeight="1">
      <c r="A26" s="121">
        <f>'Златибор 2018'!A26</f>
        <v>21</v>
      </c>
      <c r="B26" s="93" t="str">
        <f>'Златибор 2018'!B26</f>
        <v>Постављање столова са надстрешницама-"печурке"</v>
      </c>
      <c r="C26" s="94" t="str">
        <f>'Златибор 2018'!C26</f>
        <v>ком.</v>
      </c>
      <c r="D26" s="38"/>
      <c r="E26" s="70">
        <v>112200</v>
      </c>
      <c r="F26" s="61">
        <f t="shared" si="10"/>
        <v>0</v>
      </c>
      <c r="G26" s="36">
        <f t="shared" si="2"/>
        <v>0</v>
      </c>
      <c r="H26" s="60">
        <f t="shared" si="3"/>
        <v>0</v>
      </c>
      <c r="I26" s="37">
        <f t="shared" si="4"/>
        <v>0</v>
      </c>
      <c r="J26" s="38">
        <v>1</v>
      </c>
      <c r="K26" s="41">
        <v>112200</v>
      </c>
      <c r="L26" s="61">
        <f t="shared" si="11"/>
        <v>112200</v>
      </c>
      <c r="M26" s="36">
        <f t="shared" si="5"/>
        <v>33660</v>
      </c>
      <c r="N26" s="36">
        <f t="shared" si="6"/>
        <v>16830</v>
      </c>
      <c r="O26" s="37">
        <f t="shared" si="7"/>
        <v>61710.00000000001</v>
      </c>
      <c r="P26" s="153">
        <f t="shared" si="0"/>
        <v>33660</v>
      </c>
      <c r="Q26" s="175">
        <f t="shared" si="8"/>
        <v>16830</v>
      </c>
      <c r="R26" s="154">
        <f t="shared" si="1"/>
        <v>61710.00000000001</v>
      </c>
      <c r="S26" s="155">
        <f t="shared" si="9"/>
        <v>112200</v>
      </c>
      <c r="V26" s="86"/>
    </row>
    <row r="27" spans="1:22" s="85" customFormat="1" ht="12">
      <c r="A27" s="121">
        <f>'Златибор 2018'!A27</f>
        <v>22</v>
      </c>
      <c r="B27" s="93" t="str">
        <f>'Златибор 2018'!B27</f>
        <v>Гарнитура стола са клупама</v>
      </c>
      <c r="C27" s="94" t="str">
        <f>'Златибор 2018'!C27</f>
        <v>ком.</v>
      </c>
      <c r="D27" s="38">
        <v>3</v>
      </c>
      <c r="E27" s="70">
        <v>17000</v>
      </c>
      <c r="F27" s="61">
        <f t="shared" si="10"/>
        <v>51000</v>
      </c>
      <c r="G27" s="36">
        <f t="shared" si="2"/>
        <v>15300</v>
      </c>
      <c r="H27" s="60">
        <f t="shared" si="3"/>
        <v>7650</v>
      </c>
      <c r="I27" s="37">
        <f t="shared" si="4"/>
        <v>28050.000000000004</v>
      </c>
      <c r="J27" s="38">
        <v>1</v>
      </c>
      <c r="K27" s="41">
        <v>19602</v>
      </c>
      <c r="L27" s="61">
        <f t="shared" si="11"/>
        <v>19602</v>
      </c>
      <c r="M27" s="36">
        <f t="shared" si="5"/>
        <v>5880.599999999999</v>
      </c>
      <c r="N27" s="36">
        <f t="shared" si="6"/>
        <v>2940.2999999999997</v>
      </c>
      <c r="O27" s="37">
        <f t="shared" si="7"/>
        <v>10781.1</v>
      </c>
      <c r="P27" s="153">
        <f t="shared" si="0"/>
        <v>21180.6</v>
      </c>
      <c r="Q27" s="175">
        <f t="shared" si="8"/>
        <v>10590.3</v>
      </c>
      <c r="R27" s="154">
        <f t="shared" si="1"/>
        <v>38831.100000000006</v>
      </c>
      <c r="S27" s="155">
        <f t="shared" si="9"/>
        <v>70602</v>
      </c>
      <c r="T27" s="86"/>
      <c r="V27" s="86"/>
    </row>
    <row r="28" spans="1:22" s="85" customFormat="1" ht="12.75" customHeight="1">
      <c r="A28" s="121">
        <f>'Златибор 2018'!A28</f>
        <v>23</v>
      </c>
      <c r="B28" s="93" t="str">
        <f>'Златибор 2018'!B28</f>
        <v>Израда и постављање корпи за отпатке</v>
      </c>
      <c r="C28" s="94" t="str">
        <f>'Златибор 2018'!C28</f>
        <v>ком.</v>
      </c>
      <c r="D28" s="38">
        <v>3</v>
      </c>
      <c r="E28" s="70">
        <v>9000</v>
      </c>
      <c r="F28" s="61">
        <f t="shared" si="10"/>
        <v>27000</v>
      </c>
      <c r="G28" s="36">
        <f t="shared" si="2"/>
        <v>8100</v>
      </c>
      <c r="H28" s="60">
        <f t="shared" si="3"/>
        <v>4050</v>
      </c>
      <c r="I28" s="37">
        <f t="shared" si="4"/>
        <v>14850.000000000002</v>
      </c>
      <c r="J28" s="38">
        <v>4</v>
      </c>
      <c r="K28" s="41">
        <v>9000</v>
      </c>
      <c r="L28" s="61">
        <f t="shared" si="11"/>
        <v>36000</v>
      </c>
      <c r="M28" s="36">
        <f t="shared" si="5"/>
        <v>10800</v>
      </c>
      <c r="N28" s="36">
        <f t="shared" si="6"/>
        <v>5400</v>
      </c>
      <c r="O28" s="37">
        <f t="shared" si="7"/>
        <v>19800</v>
      </c>
      <c r="P28" s="153">
        <f t="shared" si="0"/>
        <v>18900</v>
      </c>
      <c r="Q28" s="175">
        <f t="shared" si="8"/>
        <v>9450</v>
      </c>
      <c r="R28" s="154">
        <f t="shared" si="1"/>
        <v>34650</v>
      </c>
      <c r="S28" s="155">
        <f t="shared" si="9"/>
        <v>63000</v>
      </c>
      <c r="V28" s="86"/>
    </row>
    <row r="29" spans="1:22" s="85" customFormat="1" ht="12">
      <c r="A29" s="121">
        <f>'Златибор 2018'!A29</f>
        <v>24</v>
      </c>
      <c r="B29" s="93" t="str">
        <f>'Златибор 2018'!B29</f>
        <v>Израда и постављање ложишта за пикник </v>
      </c>
      <c r="C29" s="94" t="str">
        <f>'Златибор 2018'!C29</f>
        <v>ком.</v>
      </c>
      <c r="D29" s="38">
        <v>3</v>
      </c>
      <c r="E29" s="70">
        <v>12000</v>
      </c>
      <c r="F29" s="61">
        <f t="shared" si="10"/>
        <v>36000</v>
      </c>
      <c r="G29" s="36">
        <f t="shared" si="2"/>
        <v>10800</v>
      </c>
      <c r="H29" s="60">
        <f t="shared" si="3"/>
        <v>5400</v>
      </c>
      <c r="I29" s="37">
        <f t="shared" si="4"/>
        <v>19800</v>
      </c>
      <c r="J29" s="38"/>
      <c r="K29" s="41">
        <v>11800</v>
      </c>
      <c r="L29" s="61">
        <f t="shared" si="11"/>
        <v>0</v>
      </c>
      <c r="M29" s="36">
        <f t="shared" si="5"/>
        <v>0</v>
      </c>
      <c r="N29" s="36">
        <f t="shared" si="6"/>
        <v>0</v>
      </c>
      <c r="O29" s="37">
        <f t="shared" si="7"/>
        <v>0</v>
      </c>
      <c r="P29" s="153">
        <f t="shared" si="0"/>
        <v>10800</v>
      </c>
      <c r="Q29" s="175">
        <f t="shared" si="8"/>
        <v>5400</v>
      </c>
      <c r="R29" s="154">
        <f t="shared" si="1"/>
        <v>19800</v>
      </c>
      <c r="S29" s="155">
        <f t="shared" si="9"/>
        <v>36000</v>
      </c>
      <c r="V29" s="86"/>
    </row>
    <row r="30" spans="1:22" s="85" customFormat="1" ht="12">
      <c r="A30" s="121">
        <f>'Златибор 2018'!A30</f>
        <v>25</v>
      </c>
      <c r="B30" s="93" t="str">
        <f>'Златибор 2018'!B30</f>
        <v>Уређење пешачких стаза</v>
      </c>
      <c r="C30" s="94" t="str">
        <f>'Златибор 2018'!C30</f>
        <v>км</v>
      </c>
      <c r="D30" s="38"/>
      <c r="E30" s="70">
        <v>44000</v>
      </c>
      <c r="F30" s="61">
        <f t="shared" si="10"/>
        <v>0</v>
      </c>
      <c r="G30" s="36">
        <f t="shared" si="2"/>
        <v>0</v>
      </c>
      <c r="H30" s="60">
        <f t="shared" si="3"/>
        <v>0</v>
      </c>
      <c r="I30" s="37">
        <f t="shared" si="4"/>
        <v>0</v>
      </c>
      <c r="J30" s="38">
        <v>3</v>
      </c>
      <c r="K30" s="41">
        <v>96800</v>
      </c>
      <c r="L30" s="61">
        <f t="shared" si="11"/>
        <v>290400</v>
      </c>
      <c r="M30" s="36">
        <f t="shared" si="5"/>
        <v>87120</v>
      </c>
      <c r="N30" s="36">
        <f t="shared" si="6"/>
        <v>43560</v>
      </c>
      <c r="O30" s="37">
        <f t="shared" si="7"/>
        <v>159720</v>
      </c>
      <c r="P30" s="153">
        <f t="shared" si="0"/>
        <v>87120</v>
      </c>
      <c r="Q30" s="175">
        <f t="shared" si="8"/>
        <v>43560</v>
      </c>
      <c r="R30" s="154">
        <f t="shared" si="1"/>
        <v>159720</v>
      </c>
      <c r="S30" s="155">
        <f t="shared" si="9"/>
        <v>290400</v>
      </c>
      <c r="V30" s="86"/>
    </row>
    <row r="31" spans="1:22" s="85" customFormat="1" ht="12">
      <c r="A31" s="121">
        <f>'Златибор 2018'!A31</f>
        <v>26</v>
      </c>
      <c r="B31" s="93" t="str">
        <f>'Златибор 2018'!B31</f>
        <v>Уређење бициклистичких стаза</v>
      </c>
      <c r="C31" s="94" t="str">
        <f>'Златибор 2018'!C31</f>
        <v>км</v>
      </c>
      <c r="D31" s="38"/>
      <c r="E31" s="70">
        <v>44000</v>
      </c>
      <c r="F31" s="61">
        <f t="shared" si="10"/>
        <v>0</v>
      </c>
      <c r="G31" s="36">
        <f t="shared" si="2"/>
        <v>0</v>
      </c>
      <c r="H31" s="60">
        <f t="shared" si="3"/>
        <v>0</v>
      </c>
      <c r="I31" s="37">
        <f t="shared" si="4"/>
        <v>0</v>
      </c>
      <c r="J31" s="38">
        <v>1</v>
      </c>
      <c r="K31" s="41">
        <v>96800</v>
      </c>
      <c r="L31" s="61">
        <f t="shared" si="11"/>
        <v>96800</v>
      </c>
      <c r="M31" s="36">
        <f t="shared" si="5"/>
        <v>29040</v>
      </c>
      <c r="N31" s="36">
        <f t="shared" si="6"/>
        <v>14520</v>
      </c>
      <c r="O31" s="37">
        <f t="shared" si="7"/>
        <v>53240.00000000001</v>
      </c>
      <c r="P31" s="153">
        <f t="shared" si="0"/>
        <v>29040</v>
      </c>
      <c r="Q31" s="175">
        <f t="shared" si="8"/>
        <v>14520</v>
      </c>
      <c r="R31" s="154">
        <f t="shared" si="1"/>
        <v>53240.00000000001</v>
      </c>
      <c r="S31" s="155">
        <f t="shared" si="9"/>
        <v>96800</v>
      </c>
      <c r="V31" s="86"/>
    </row>
    <row r="32" spans="1:22" s="85" customFormat="1" ht="12">
      <c r="A32" s="121">
        <f>'Златибор 2018'!A32</f>
        <v>27</v>
      </c>
      <c r="B32" s="93" t="str">
        <f>'Златибор 2018'!B32</f>
        <v>Уређење и одржавање путева на подручју ПП</v>
      </c>
      <c r="C32" s="94" t="str">
        <f>'Златибор 2018'!C32</f>
        <v>км</v>
      </c>
      <c r="D32" s="38">
        <v>3</v>
      </c>
      <c r="E32" s="70">
        <v>1000000</v>
      </c>
      <c r="F32" s="61">
        <f t="shared" si="10"/>
        <v>3000000</v>
      </c>
      <c r="G32" s="36">
        <f t="shared" si="2"/>
        <v>900000</v>
      </c>
      <c r="H32" s="60">
        <f t="shared" si="3"/>
        <v>450000</v>
      </c>
      <c r="I32" s="37">
        <f t="shared" si="4"/>
        <v>1650000.0000000002</v>
      </c>
      <c r="J32" s="38"/>
      <c r="K32" s="41">
        <v>145200</v>
      </c>
      <c r="L32" s="61">
        <f t="shared" si="11"/>
        <v>0</v>
      </c>
      <c r="M32" s="36">
        <f t="shared" si="5"/>
        <v>0</v>
      </c>
      <c r="N32" s="36">
        <f t="shared" si="6"/>
        <v>0</v>
      </c>
      <c r="O32" s="37">
        <f t="shared" si="7"/>
        <v>0</v>
      </c>
      <c r="P32" s="153">
        <f t="shared" si="0"/>
        <v>900000</v>
      </c>
      <c r="Q32" s="175">
        <f t="shared" si="8"/>
        <v>450000</v>
      </c>
      <c r="R32" s="154">
        <f t="shared" si="1"/>
        <v>1650000.0000000002</v>
      </c>
      <c r="S32" s="155">
        <f t="shared" si="9"/>
        <v>3000000</v>
      </c>
      <c r="V32" s="86"/>
    </row>
    <row r="33" spans="1:22" s="85" customFormat="1" ht="12">
      <c r="A33" s="121">
        <f>'Златибор 2018'!A33</f>
        <v>28</v>
      </c>
      <c r="B33" s="93" t="str">
        <f>'Златибор 2018'!B33</f>
        <v>Одржавање чистоће  </v>
      </c>
      <c r="C33" s="94" t="str">
        <f>'Златибор 2018'!C33</f>
        <v>дан</v>
      </c>
      <c r="D33" s="38">
        <v>55</v>
      </c>
      <c r="E33" s="70">
        <v>2200</v>
      </c>
      <c r="F33" s="61">
        <f t="shared" si="10"/>
        <v>121000</v>
      </c>
      <c r="G33" s="36">
        <f t="shared" si="2"/>
        <v>36300</v>
      </c>
      <c r="H33" s="60">
        <f t="shared" si="3"/>
        <v>18150</v>
      </c>
      <c r="I33" s="37">
        <f t="shared" si="4"/>
        <v>66550</v>
      </c>
      <c r="J33" s="38">
        <v>30</v>
      </c>
      <c r="K33" s="41">
        <v>1100</v>
      </c>
      <c r="L33" s="61">
        <f t="shared" si="11"/>
        <v>33000</v>
      </c>
      <c r="M33" s="36">
        <f t="shared" si="5"/>
        <v>9900</v>
      </c>
      <c r="N33" s="36">
        <f t="shared" si="6"/>
        <v>4950</v>
      </c>
      <c r="O33" s="37">
        <f t="shared" si="7"/>
        <v>18150</v>
      </c>
      <c r="P33" s="153">
        <f t="shared" si="0"/>
        <v>46200</v>
      </c>
      <c r="Q33" s="175">
        <f t="shared" si="8"/>
        <v>23100</v>
      </c>
      <c r="R33" s="154">
        <f t="shared" si="1"/>
        <v>84700</v>
      </c>
      <c r="S33" s="155">
        <f t="shared" si="9"/>
        <v>154000</v>
      </c>
      <c r="V33" s="86"/>
    </row>
    <row r="34" spans="1:22" s="85" customFormat="1" ht="12">
      <c r="A34" s="121">
        <f>'Златибор 2018'!A34</f>
        <v>29</v>
      </c>
      <c r="B34" s="93" t="str">
        <f>'Златибор 2018'!B34</f>
        <v>Кошење траве</v>
      </c>
      <c r="C34" s="94" t="str">
        <f>'Златибор 2018'!C34</f>
        <v>ха</v>
      </c>
      <c r="D34" s="38"/>
      <c r="E34" s="70"/>
      <c r="F34" s="61">
        <f t="shared" si="10"/>
        <v>0</v>
      </c>
      <c r="G34" s="36">
        <f t="shared" si="2"/>
        <v>0</v>
      </c>
      <c r="H34" s="60">
        <f t="shared" si="3"/>
        <v>0</v>
      </c>
      <c r="I34" s="37">
        <f t="shared" si="4"/>
        <v>0</v>
      </c>
      <c r="J34" s="38">
        <v>10</v>
      </c>
      <c r="K34" s="41">
        <v>9075</v>
      </c>
      <c r="L34" s="61">
        <f t="shared" si="11"/>
        <v>90750</v>
      </c>
      <c r="M34" s="36">
        <f t="shared" si="5"/>
        <v>27225</v>
      </c>
      <c r="N34" s="36">
        <f t="shared" si="6"/>
        <v>13612.5</v>
      </c>
      <c r="O34" s="37">
        <f t="shared" si="7"/>
        <v>49912.50000000001</v>
      </c>
      <c r="P34" s="153">
        <f t="shared" si="0"/>
        <v>27225</v>
      </c>
      <c r="Q34" s="175">
        <f t="shared" si="8"/>
        <v>13612.5</v>
      </c>
      <c r="R34" s="154">
        <f t="shared" si="1"/>
        <v>49912.50000000001</v>
      </c>
      <c r="S34" s="155">
        <f t="shared" si="9"/>
        <v>90750</v>
      </c>
      <c r="V34" s="86"/>
    </row>
    <row r="35" spans="1:22" s="85" customFormat="1" ht="12">
      <c r="A35" s="121">
        <f>'Златибор 2018'!A35</f>
        <v>30</v>
      </c>
      <c r="B35" s="93" t="str">
        <f>'Златибор 2018'!B35</f>
        <v>Гајење и заштита шума</v>
      </c>
      <c r="C35" s="94" t="str">
        <f>'Златибор 2018'!C35</f>
        <v>ха</v>
      </c>
      <c r="D35" s="38"/>
      <c r="E35" s="70">
        <v>2400</v>
      </c>
      <c r="F35" s="61">
        <f t="shared" si="10"/>
        <v>0</v>
      </c>
      <c r="G35" s="36">
        <f t="shared" si="2"/>
        <v>0</v>
      </c>
      <c r="H35" s="60">
        <f t="shared" si="3"/>
        <v>0</v>
      </c>
      <c r="I35" s="37">
        <f t="shared" si="4"/>
        <v>0</v>
      </c>
      <c r="J35" s="38">
        <v>10</v>
      </c>
      <c r="K35" s="41">
        <v>2400</v>
      </c>
      <c r="L35" s="61">
        <f t="shared" si="11"/>
        <v>24000</v>
      </c>
      <c r="M35" s="36">
        <f t="shared" si="5"/>
        <v>7200</v>
      </c>
      <c r="N35" s="36">
        <f t="shared" si="6"/>
        <v>3600</v>
      </c>
      <c r="O35" s="37">
        <f t="shared" si="7"/>
        <v>13200.000000000002</v>
      </c>
      <c r="P35" s="153">
        <f t="shared" si="0"/>
        <v>7200</v>
      </c>
      <c r="Q35" s="175">
        <f t="shared" si="8"/>
        <v>3600</v>
      </c>
      <c r="R35" s="154">
        <f t="shared" si="1"/>
        <v>13200.000000000002</v>
      </c>
      <c r="S35" s="155">
        <f t="shared" si="9"/>
        <v>24000</v>
      </c>
      <c r="V35" s="86"/>
    </row>
    <row r="36" spans="1:22" s="85" customFormat="1" ht="12" customHeight="1">
      <c r="A36" s="121">
        <f>'Златибор 2018'!A36</f>
        <v>31</v>
      </c>
      <c r="B36" s="93" t="str">
        <f>'Златибор 2018'!B36</f>
        <v>Оглашање, маркенинг, припрема за штампу и сл.</v>
      </c>
      <c r="C36" s="94" t="str">
        <f>'Златибор 2018'!C36</f>
        <v>ком.</v>
      </c>
      <c r="D36" s="38">
        <v>1</v>
      </c>
      <c r="E36" s="70">
        <v>100000</v>
      </c>
      <c r="F36" s="61">
        <f t="shared" si="10"/>
        <v>100000</v>
      </c>
      <c r="G36" s="36">
        <f t="shared" si="2"/>
        <v>30000</v>
      </c>
      <c r="H36" s="60">
        <f t="shared" si="3"/>
        <v>15000</v>
      </c>
      <c r="I36" s="37">
        <f t="shared" si="4"/>
        <v>55000.00000000001</v>
      </c>
      <c r="J36" s="38"/>
      <c r="K36" s="41"/>
      <c r="L36" s="61">
        <f t="shared" si="11"/>
        <v>0</v>
      </c>
      <c r="M36" s="36">
        <f t="shared" si="5"/>
        <v>0</v>
      </c>
      <c r="N36" s="36">
        <f t="shared" si="6"/>
        <v>0</v>
      </c>
      <c r="O36" s="37">
        <f t="shared" si="7"/>
        <v>0</v>
      </c>
      <c r="P36" s="153">
        <f t="shared" si="0"/>
        <v>30000</v>
      </c>
      <c r="Q36" s="175">
        <f t="shared" si="8"/>
        <v>15000</v>
      </c>
      <c r="R36" s="154">
        <f t="shared" si="1"/>
        <v>55000.00000000001</v>
      </c>
      <c r="S36" s="155">
        <f t="shared" si="9"/>
        <v>100000</v>
      </c>
      <c r="V36" s="86"/>
    </row>
    <row r="37" spans="1:22" s="95" customFormat="1" ht="12">
      <c r="A37" s="121">
        <f>'Златибор 2018'!A37</f>
        <v>32</v>
      </c>
      <c r="B37" s="93" t="str">
        <f>'Златибор 2018'!B37</f>
        <v>Израда и штампање флајера </v>
      </c>
      <c r="C37" s="94" t="str">
        <f>'Златибор 2018'!C37</f>
        <v>ком.</v>
      </c>
      <c r="D37" s="38">
        <v>600</v>
      </c>
      <c r="E37" s="70">
        <v>11.916659</v>
      </c>
      <c r="F37" s="61">
        <f t="shared" si="10"/>
        <v>7149.9954</v>
      </c>
      <c r="G37" s="36">
        <f t="shared" si="2"/>
        <v>2144.99862</v>
      </c>
      <c r="H37" s="60">
        <f t="shared" si="3"/>
        <v>1072.49931</v>
      </c>
      <c r="I37" s="37">
        <f t="shared" si="4"/>
        <v>3932.4974700000002</v>
      </c>
      <c r="J37" s="38">
        <v>300</v>
      </c>
      <c r="K37" s="41">
        <v>18.15</v>
      </c>
      <c r="L37" s="61">
        <f t="shared" si="11"/>
        <v>5445</v>
      </c>
      <c r="M37" s="36">
        <f t="shared" si="5"/>
        <v>1633.5</v>
      </c>
      <c r="N37" s="36">
        <f t="shared" si="6"/>
        <v>816.75</v>
      </c>
      <c r="O37" s="37">
        <f t="shared" si="7"/>
        <v>2994.7500000000005</v>
      </c>
      <c r="P37" s="153">
        <f t="shared" si="0"/>
        <v>3778.49862</v>
      </c>
      <c r="Q37" s="175">
        <f t="shared" si="8"/>
        <v>1889.24931</v>
      </c>
      <c r="R37" s="154">
        <f t="shared" si="1"/>
        <v>6927.24747</v>
      </c>
      <c r="S37" s="155">
        <f t="shared" si="9"/>
        <v>12594.9954</v>
      </c>
      <c r="V37" s="96"/>
    </row>
    <row r="38" spans="1:22" s="95" customFormat="1" ht="12" customHeight="1" hidden="1">
      <c r="A38" s="121"/>
      <c r="B38" s="93"/>
      <c r="C38" s="94"/>
      <c r="D38" s="38"/>
      <c r="E38" s="70"/>
      <c r="F38" s="61"/>
      <c r="G38" s="36">
        <f t="shared" si="2"/>
        <v>0</v>
      </c>
      <c r="H38" s="60">
        <f t="shared" si="3"/>
        <v>0</v>
      </c>
      <c r="I38" s="37">
        <f t="shared" si="4"/>
        <v>0</v>
      </c>
      <c r="J38" s="38"/>
      <c r="K38" s="41"/>
      <c r="L38" s="61"/>
      <c r="M38" s="36">
        <f t="shared" si="5"/>
        <v>0</v>
      </c>
      <c r="N38" s="36">
        <f t="shared" si="6"/>
        <v>0</v>
      </c>
      <c r="O38" s="37">
        <f t="shared" si="7"/>
        <v>0</v>
      </c>
      <c r="P38" s="153">
        <f t="shared" si="0"/>
        <v>0</v>
      </c>
      <c r="Q38" s="175">
        <f t="shared" si="8"/>
        <v>0</v>
      </c>
      <c r="R38" s="154">
        <f t="shared" si="1"/>
        <v>0</v>
      </c>
      <c r="S38" s="155">
        <f t="shared" si="9"/>
        <v>0</v>
      </c>
      <c r="V38" s="96"/>
    </row>
    <row r="39" spans="1:22" s="95" customFormat="1" ht="12" customHeight="1" hidden="1">
      <c r="A39" s="121"/>
      <c r="B39" s="93"/>
      <c r="C39" s="94"/>
      <c r="D39" s="38"/>
      <c r="E39" s="70"/>
      <c r="F39" s="61"/>
      <c r="G39" s="36">
        <f t="shared" si="2"/>
        <v>0</v>
      </c>
      <c r="H39" s="60">
        <f t="shared" si="3"/>
        <v>0</v>
      </c>
      <c r="I39" s="37">
        <f t="shared" si="4"/>
        <v>0</v>
      </c>
      <c r="J39" s="38"/>
      <c r="K39" s="41"/>
      <c r="L39" s="61"/>
      <c r="M39" s="36">
        <f t="shared" si="5"/>
        <v>0</v>
      </c>
      <c r="N39" s="36">
        <f t="shared" si="6"/>
        <v>0</v>
      </c>
      <c r="O39" s="37">
        <f t="shared" si="7"/>
        <v>0</v>
      </c>
      <c r="P39" s="153">
        <f t="shared" si="0"/>
        <v>0</v>
      </c>
      <c r="Q39" s="175">
        <f t="shared" si="8"/>
        <v>0</v>
      </c>
      <c r="R39" s="154">
        <f t="shared" si="1"/>
        <v>0</v>
      </c>
      <c r="S39" s="155">
        <f t="shared" si="9"/>
        <v>0</v>
      </c>
      <c r="V39" s="96"/>
    </row>
    <row r="40" spans="1:22" s="95" customFormat="1" ht="12" customHeight="1" hidden="1">
      <c r="A40" s="121"/>
      <c r="B40" s="93"/>
      <c r="C40" s="94"/>
      <c r="D40" s="38"/>
      <c r="E40" s="70"/>
      <c r="F40" s="61"/>
      <c r="G40" s="36">
        <f t="shared" si="2"/>
        <v>0</v>
      </c>
      <c r="H40" s="60">
        <f t="shared" si="3"/>
        <v>0</v>
      </c>
      <c r="I40" s="37">
        <f t="shared" si="4"/>
        <v>0</v>
      </c>
      <c r="J40" s="38"/>
      <c r="K40" s="41"/>
      <c r="L40" s="61"/>
      <c r="M40" s="36">
        <f t="shared" si="5"/>
        <v>0</v>
      </c>
      <c r="N40" s="36">
        <f t="shared" si="6"/>
        <v>0</v>
      </c>
      <c r="O40" s="37">
        <f t="shared" si="7"/>
        <v>0</v>
      </c>
      <c r="P40" s="153">
        <f t="shared" si="0"/>
        <v>0</v>
      </c>
      <c r="Q40" s="175">
        <f t="shared" si="8"/>
        <v>0</v>
      </c>
      <c r="R40" s="154">
        <f t="shared" si="1"/>
        <v>0</v>
      </c>
      <c r="S40" s="155">
        <f t="shared" si="9"/>
        <v>0</v>
      </c>
      <c r="V40" s="96"/>
    </row>
    <row r="41" spans="1:22" s="85" customFormat="1" ht="14.25" customHeight="1">
      <c r="A41" s="121">
        <f>'Златибор 2018'!A41</f>
        <v>36</v>
      </c>
      <c r="B41" s="93" t="str">
        <f>'Златибор 2018'!B41</f>
        <v>Материјали трошкови - гориво, мазиво, одржавање возила (чуварска и стучна служ.)</v>
      </c>
      <c r="C41" s="94" t="str">
        <f>'Златибор 2018'!C41</f>
        <v>ком.</v>
      </c>
      <c r="D41" s="38">
        <v>1</v>
      </c>
      <c r="E41" s="70">
        <v>1720000</v>
      </c>
      <c r="F41" s="61">
        <f t="shared" si="10"/>
        <v>1720000</v>
      </c>
      <c r="G41" s="36">
        <f t="shared" si="2"/>
        <v>516000</v>
      </c>
      <c r="H41" s="60">
        <f t="shared" si="3"/>
        <v>258000</v>
      </c>
      <c r="I41" s="37">
        <f t="shared" si="4"/>
        <v>946000.0000000001</v>
      </c>
      <c r="J41" s="38">
        <v>1</v>
      </c>
      <c r="K41" s="41">
        <v>150000</v>
      </c>
      <c r="L41" s="61">
        <f t="shared" si="11"/>
        <v>150000</v>
      </c>
      <c r="M41" s="36">
        <f t="shared" si="5"/>
        <v>45000</v>
      </c>
      <c r="N41" s="36">
        <f t="shared" si="6"/>
        <v>22500</v>
      </c>
      <c r="O41" s="37">
        <f t="shared" si="7"/>
        <v>82500</v>
      </c>
      <c r="P41" s="153">
        <f t="shared" si="0"/>
        <v>561000</v>
      </c>
      <c r="Q41" s="175">
        <f t="shared" si="8"/>
        <v>280500</v>
      </c>
      <c r="R41" s="154">
        <f t="shared" si="1"/>
        <v>1028500.0000000001</v>
      </c>
      <c r="S41" s="155">
        <f t="shared" si="9"/>
        <v>1870000</v>
      </c>
      <c r="V41" s="86"/>
    </row>
    <row r="42" spans="1:22" s="85" customFormat="1" ht="14.25" customHeight="1" hidden="1">
      <c r="A42" s="121"/>
      <c r="B42" s="93"/>
      <c r="C42" s="94"/>
      <c r="D42" s="38"/>
      <c r="E42" s="70"/>
      <c r="F42" s="61"/>
      <c r="G42" s="36">
        <f t="shared" si="2"/>
        <v>0</v>
      </c>
      <c r="H42" s="60">
        <f t="shared" si="3"/>
        <v>0</v>
      </c>
      <c r="I42" s="37">
        <f t="shared" si="4"/>
        <v>0</v>
      </c>
      <c r="J42" s="38"/>
      <c r="K42" s="41"/>
      <c r="L42" s="61"/>
      <c r="M42" s="36">
        <f t="shared" si="5"/>
        <v>0</v>
      </c>
      <c r="N42" s="36">
        <f t="shared" si="6"/>
        <v>0</v>
      </c>
      <c r="O42" s="37">
        <f t="shared" si="7"/>
        <v>0</v>
      </c>
      <c r="P42" s="153">
        <f t="shared" si="0"/>
        <v>0</v>
      </c>
      <c r="Q42" s="175">
        <f t="shared" si="8"/>
        <v>0</v>
      </c>
      <c r="R42" s="154">
        <f t="shared" si="1"/>
        <v>0</v>
      </c>
      <c r="S42" s="155">
        <f t="shared" si="9"/>
        <v>0</v>
      </c>
      <c r="V42" s="86"/>
    </row>
    <row r="43" spans="1:22" s="85" customFormat="1" ht="14.25" customHeight="1" hidden="1">
      <c r="A43" s="121"/>
      <c r="B43" s="93"/>
      <c r="C43" s="94"/>
      <c r="D43" s="38"/>
      <c r="E43" s="70"/>
      <c r="F43" s="61"/>
      <c r="G43" s="36">
        <f t="shared" si="2"/>
        <v>0</v>
      </c>
      <c r="H43" s="60">
        <f t="shared" si="3"/>
        <v>0</v>
      </c>
      <c r="I43" s="37">
        <f t="shared" si="4"/>
        <v>0</v>
      </c>
      <c r="J43" s="38"/>
      <c r="K43" s="41"/>
      <c r="L43" s="61"/>
      <c r="M43" s="36">
        <f t="shared" si="5"/>
        <v>0</v>
      </c>
      <c r="N43" s="36">
        <f t="shared" si="6"/>
        <v>0</v>
      </c>
      <c r="O43" s="37">
        <f t="shared" si="7"/>
        <v>0</v>
      </c>
      <c r="P43" s="153">
        <f t="shared" si="0"/>
        <v>0</v>
      </c>
      <c r="Q43" s="175">
        <f t="shared" si="8"/>
        <v>0</v>
      </c>
      <c r="R43" s="154">
        <f t="shared" si="1"/>
        <v>0</v>
      </c>
      <c r="S43" s="155">
        <f t="shared" si="9"/>
        <v>0</v>
      </c>
      <c r="V43" s="86"/>
    </row>
    <row r="44" spans="1:22" s="85" customFormat="1" ht="12">
      <c r="A44" s="121">
        <f>'Златибор 2018'!A44</f>
        <v>39</v>
      </c>
      <c r="B44" s="93" t="str">
        <f>'Златибор 2018'!B44</f>
        <v>Набавка теренског и путничког возила</v>
      </c>
      <c r="C44" s="94" t="str">
        <f>'Златибор 2018'!C44</f>
        <v>ком.</v>
      </c>
      <c r="D44" s="38">
        <v>2</v>
      </c>
      <c r="E44" s="44">
        <v>2100000</v>
      </c>
      <c r="F44" s="61">
        <f t="shared" si="10"/>
        <v>4200000</v>
      </c>
      <c r="G44" s="36">
        <f t="shared" si="2"/>
        <v>1260000</v>
      </c>
      <c r="H44" s="60">
        <f t="shared" si="3"/>
        <v>630000</v>
      </c>
      <c r="I44" s="37">
        <f t="shared" si="4"/>
        <v>2310000</v>
      </c>
      <c r="J44" s="38"/>
      <c r="K44" s="41">
        <v>1210000</v>
      </c>
      <c r="L44" s="61">
        <f t="shared" si="11"/>
        <v>0</v>
      </c>
      <c r="M44" s="36">
        <f t="shared" si="5"/>
        <v>0</v>
      </c>
      <c r="N44" s="36">
        <f t="shared" si="6"/>
        <v>0</v>
      </c>
      <c r="O44" s="37">
        <f t="shared" si="7"/>
        <v>0</v>
      </c>
      <c r="P44" s="153">
        <f t="shared" si="0"/>
        <v>1260000</v>
      </c>
      <c r="Q44" s="175">
        <f t="shared" si="8"/>
        <v>630000</v>
      </c>
      <c r="R44" s="154">
        <f t="shared" si="1"/>
        <v>2310000</v>
      </c>
      <c r="S44" s="155">
        <f t="shared" si="9"/>
        <v>4200000</v>
      </c>
      <c r="V44" s="86"/>
    </row>
    <row r="45" spans="1:22" s="85" customFormat="1" ht="12">
      <c r="A45" s="121">
        <f>'Златибор 2018'!A45</f>
        <v>40</v>
      </c>
      <c r="B45" s="93" t="str">
        <f>'Златибор 2018'!B45</f>
        <v>Противпожарна заштита</v>
      </c>
      <c r="C45" s="94" t="str">
        <f>'Златибор 2018'!C45</f>
        <v>ком.</v>
      </c>
      <c r="D45" s="46">
        <v>1</v>
      </c>
      <c r="E45" s="70">
        <v>60000</v>
      </c>
      <c r="F45" s="61">
        <f t="shared" si="10"/>
        <v>60000</v>
      </c>
      <c r="G45" s="36">
        <f t="shared" si="2"/>
        <v>18000</v>
      </c>
      <c r="H45" s="60">
        <f t="shared" si="3"/>
        <v>9000</v>
      </c>
      <c r="I45" s="37">
        <f t="shared" si="4"/>
        <v>33000</v>
      </c>
      <c r="J45" s="38"/>
      <c r="K45" s="41">
        <v>60000</v>
      </c>
      <c r="L45" s="61">
        <f t="shared" si="11"/>
        <v>0</v>
      </c>
      <c r="M45" s="36">
        <f t="shared" si="5"/>
        <v>0</v>
      </c>
      <c r="N45" s="36">
        <f t="shared" si="6"/>
        <v>0</v>
      </c>
      <c r="O45" s="37">
        <f t="shared" si="7"/>
        <v>0</v>
      </c>
      <c r="P45" s="153">
        <f t="shared" si="0"/>
        <v>18000</v>
      </c>
      <c r="Q45" s="175">
        <f t="shared" si="8"/>
        <v>9000</v>
      </c>
      <c r="R45" s="154">
        <f t="shared" si="1"/>
        <v>33000</v>
      </c>
      <c r="S45" s="155">
        <f t="shared" si="9"/>
        <v>60000</v>
      </c>
      <c r="V45" s="86"/>
    </row>
    <row r="46" spans="1:22" s="85" customFormat="1" ht="12">
      <c r="A46" s="121">
        <f>'Златибор 2018'!A46</f>
        <v>41</v>
      </c>
      <c r="B46" s="93" t="str">
        <f>'Златибор 2018'!B46</f>
        <v>Ознаке за забрану ложења ватре</v>
      </c>
      <c r="C46" s="94" t="str">
        <f>'Златибор 2018'!C46</f>
        <v>ком.</v>
      </c>
      <c r="D46" s="46">
        <v>4</v>
      </c>
      <c r="E46" s="70">
        <v>5000</v>
      </c>
      <c r="F46" s="61">
        <f t="shared" si="10"/>
        <v>20000</v>
      </c>
      <c r="G46" s="36">
        <f t="shared" si="2"/>
        <v>6000</v>
      </c>
      <c r="H46" s="60">
        <f t="shared" si="3"/>
        <v>3000</v>
      </c>
      <c r="I46" s="37">
        <f t="shared" si="4"/>
        <v>11000</v>
      </c>
      <c r="J46" s="38">
        <v>2</v>
      </c>
      <c r="K46" s="41">
        <v>12114.4</v>
      </c>
      <c r="L46" s="61">
        <f t="shared" si="11"/>
        <v>24228.8</v>
      </c>
      <c r="M46" s="36">
        <f t="shared" si="5"/>
        <v>7268.639999999999</v>
      </c>
      <c r="N46" s="36">
        <f t="shared" si="6"/>
        <v>3634.3199999999997</v>
      </c>
      <c r="O46" s="37">
        <f t="shared" si="7"/>
        <v>13325.84</v>
      </c>
      <c r="P46" s="153">
        <f t="shared" si="0"/>
        <v>13268.64</v>
      </c>
      <c r="Q46" s="175">
        <f t="shared" si="8"/>
        <v>6634.32</v>
      </c>
      <c r="R46" s="154">
        <f t="shared" si="1"/>
        <v>24325.84</v>
      </c>
      <c r="S46" s="155">
        <f t="shared" si="9"/>
        <v>44228.8</v>
      </c>
      <c r="V46" s="86"/>
    </row>
    <row r="47" spans="1:22" s="85" customFormat="1" ht="12.75" customHeight="1">
      <c r="A47" s="121">
        <f>'Златибор 2018'!A47</f>
        <v>42</v>
      </c>
      <c r="B47" s="93" t="str">
        <f>'Златибор 2018'!B47</f>
        <v>Заснивање и одржавање дигиталне базе података</v>
      </c>
      <c r="C47" s="94" t="str">
        <f>'Златибор 2018'!C47</f>
        <v>ком.</v>
      </c>
      <c r="D47" s="46">
        <v>1</v>
      </c>
      <c r="E47" s="70">
        <v>200000</v>
      </c>
      <c r="F47" s="61">
        <f t="shared" si="10"/>
        <v>200000</v>
      </c>
      <c r="G47" s="36">
        <f t="shared" si="2"/>
        <v>60000</v>
      </c>
      <c r="H47" s="60">
        <f t="shared" si="3"/>
        <v>30000</v>
      </c>
      <c r="I47" s="37">
        <f t="shared" si="4"/>
        <v>110000.00000000001</v>
      </c>
      <c r="J47" s="38"/>
      <c r="K47" s="41">
        <v>150000</v>
      </c>
      <c r="L47" s="61">
        <f t="shared" si="11"/>
        <v>0</v>
      </c>
      <c r="M47" s="36">
        <f t="shared" si="5"/>
        <v>0</v>
      </c>
      <c r="N47" s="36">
        <f t="shared" si="6"/>
        <v>0</v>
      </c>
      <c r="O47" s="37">
        <f t="shared" si="7"/>
        <v>0</v>
      </c>
      <c r="P47" s="153">
        <f t="shared" si="0"/>
        <v>60000</v>
      </c>
      <c r="Q47" s="175">
        <f t="shared" si="8"/>
        <v>30000</v>
      </c>
      <c r="R47" s="154">
        <f t="shared" si="1"/>
        <v>110000.00000000001</v>
      </c>
      <c r="S47" s="155">
        <f t="shared" si="9"/>
        <v>200000</v>
      </c>
      <c r="V47" s="86"/>
    </row>
    <row r="48" spans="1:22" s="85" customFormat="1" ht="12.75" customHeight="1" hidden="1">
      <c r="A48" s="121"/>
      <c r="B48" s="93"/>
      <c r="C48" s="94"/>
      <c r="D48" s="46"/>
      <c r="E48" s="70"/>
      <c r="F48" s="61"/>
      <c r="G48" s="36">
        <f t="shared" si="2"/>
        <v>0</v>
      </c>
      <c r="H48" s="60">
        <f t="shared" si="3"/>
        <v>0</v>
      </c>
      <c r="I48" s="37">
        <f t="shared" si="4"/>
        <v>0</v>
      </c>
      <c r="J48" s="38"/>
      <c r="K48" s="41"/>
      <c r="L48" s="61"/>
      <c r="M48" s="36">
        <f t="shared" si="5"/>
        <v>0</v>
      </c>
      <c r="N48" s="36">
        <f t="shared" si="6"/>
        <v>0</v>
      </c>
      <c r="O48" s="37">
        <f t="shared" si="7"/>
        <v>0</v>
      </c>
      <c r="P48" s="153">
        <f t="shared" si="0"/>
        <v>0</v>
      </c>
      <c r="Q48" s="175">
        <f t="shared" si="8"/>
        <v>0</v>
      </c>
      <c r="R48" s="154">
        <f t="shared" si="1"/>
        <v>0</v>
      </c>
      <c r="S48" s="155">
        <f t="shared" si="9"/>
        <v>0</v>
      </c>
      <c r="V48" s="86"/>
    </row>
    <row r="49" spans="1:22" s="85" customFormat="1" ht="12">
      <c r="A49" s="121">
        <f>'Златибор 2018'!A49</f>
        <v>44</v>
      </c>
      <c r="B49" s="93" t="str">
        <f>'Златибор 2018'!B49</f>
        <v>Израда програма и пројеката</v>
      </c>
      <c r="C49" s="94" t="str">
        <f>'Златибор 2018'!C49</f>
        <v>ком.</v>
      </c>
      <c r="D49" s="46"/>
      <c r="E49" s="70">
        <v>50000</v>
      </c>
      <c r="F49" s="61">
        <f t="shared" si="10"/>
        <v>0</v>
      </c>
      <c r="G49" s="36">
        <f t="shared" si="2"/>
        <v>0</v>
      </c>
      <c r="H49" s="60">
        <f t="shared" si="3"/>
        <v>0</v>
      </c>
      <c r="I49" s="37">
        <f t="shared" si="4"/>
        <v>0</v>
      </c>
      <c r="J49" s="38">
        <v>1</v>
      </c>
      <c r="K49" s="41">
        <v>100000</v>
      </c>
      <c r="L49" s="61">
        <f t="shared" si="11"/>
        <v>100000</v>
      </c>
      <c r="M49" s="36">
        <f t="shared" si="5"/>
        <v>30000</v>
      </c>
      <c r="N49" s="36">
        <f t="shared" si="6"/>
        <v>15000</v>
      </c>
      <c r="O49" s="37">
        <f t="shared" si="7"/>
        <v>55000.00000000001</v>
      </c>
      <c r="P49" s="153">
        <f t="shared" si="0"/>
        <v>30000</v>
      </c>
      <c r="Q49" s="175">
        <f t="shared" si="8"/>
        <v>15000</v>
      </c>
      <c r="R49" s="154">
        <f t="shared" si="1"/>
        <v>55000.00000000001</v>
      </c>
      <c r="S49" s="155">
        <f t="shared" si="9"/>
        <v>100000</v>
      </c>
      <c r="V49" s="86"/>
    </row>
    <row r="50" spans="1:22" s="85" customFormat="1" ht="12">
      <c r="A50" s="121">
        <f>'Златибор 2018'!A50</f>
        <v>45</v>
      </c>
      <c r="B50" s="93" t="str">
        <f>'Златибор 2018'!B50</f>
        <v>Израда стратешких процена утицаја</v>
      </c>
      <c r="C50" s="94" t="str">
        <f>'Златибор 2018'!C50</f>
        <v>ком.</v>
      </c>
      <c r="D50" s="46">
        <v>1</v>
      </c>
      <c r="E50" s="70">
        <v>50000</v>
      </c>
      <c r="F50" s="61">
        <f t="shared" si="10"/>
        <v>50000</v>
      </c>
      <c r="G50" s="36">
        <f t="shared" si="2"/>
        <v>15000</v>
      </c>
      <c r="H50" s="60">
        <f t="shared" si="3"/>
        <v>7500</v>
      </c>
      <c r="I50" s="37">
        <f t="shared" si="4"/>
        <v>27500.000000000004</v>
      </c>
      <c r="J50" s="38">
        <v>1</v>
      </c>
      <c r="K50" s="41">
        <v>50000</v>
      </c>
      <c r="L50" s="61">
        <f t="shared" si="11"/>
        <v>50000</v>
      </c>
      <c r="M50" s="36">
        <f t="shared" si="5"/>
        <v>15000</v>
      </c>
      <c r="N50" s="36">
        <f t="shared" si="6"/>
        <v>7500</v>
      </c>
      <c r="O50" s="37">
        <f t="shared" si="7"/>
        <v>27500.000000000004</v>
      </c>
      <c r="P50" s="153">
        <f t="shared" si="0"/>
        <v>30000</v>
      </c>
      <c r="Q50" s="175">
        <f t="shared" si="8"/>
        <v>15000</v>
      </c>
      <c r="R50" s="154">
        <f t="shared" si="1"/>
        <v>55000.00000000001</v>
      </c>
      <c r="S50" s="155">
        <f t="shared" si="9"/>
        <v>100000</v>
      </c>
      <c r="V50" s="86"/>
    </row>
    <row r="51" spans="1:22" s="85" customFormat="1" ht="12" customHeight="1" hidden="1">
      <c r="A51" s="121"/>
      <c r="B51" s="93"/>
      <c r="C51" s="94"/>
      <c r="D51" s="46"/>
      <c r="E51" s="70"/>
      <c r="F51" s="61"/>
      <c r="G51" s="36">
        <f t="shared" si="2"/>
        <v>0</v>
      </c>
      <c r="H51" s="60">
        <f t="shared" si="3"/>
        <v>0</v>
      </c>
      <c r="I51" s="37">
        <f t="shared" si="4"/>
        <v>0</v>
      </c>
      <c r="J51" s="38"/>
      <c r="K51" s="41"/>
      <c r="L51" s="61"/>
      <c r="M51" s="36">
        <f t="shared" si="5"/>
        <v>0</v>
      </c>
      <c r="N51" s="36">
        <f t="shared" si="6"/>
        <v>0</v>
      </c>
      <c r="O51" s="37">
        <f t="shared" si="7"/>
        <v>0</v>
      </c>
      <c r="P51" s="153">
        <f t="shared" si="0"/>
        <v>0</v>
      </c>
      <c r="Q51" s="175">
        <f t="shared" si="8"/>
        <v>0</v>
      </c>
      <c r="R51" s="154">
        <f t="shared" si="1"/>
        <v>0</v>
      </c>
      <c r="S51" s="155">
        <f t="shared" si="9"/>
        <v>0</v>
      </c>
      <c r="V51" s="86"/>
    </row>
    <row r="52" spans="1:22" s="85" customFormat="1" ht="12" customHeight="1" hidden="1">
      <c r="A52" s="121"/>
      <c r="B52" s="93"/>
      <c r="C52" s="94"/>
      <c r="D52" s="46"/>
      <c r="E52" s="70"/>
      <c r="F52" s="61"/>
      <c r="G52" s="36">
        <f t="shared" si="2"/>
        <v>0</v>
      </c>
      <c r="H52" s="60">
        <f t="shared" si="3"/>
        <v>0</v>
      </c>
      <c r="I52" s="37">
        <f t="shared" si="4"/>
        <v>0</v>
      </c>
      <c r="J52" s="38"/>
      <c r="K52" s="41"/>
      <c r="L52" s="61"/>
      <c r="M52" s="36">
        <f t="shared" si="5"/>
        <v>0</v>
      </c>
      <c r="N52" s="36">
        <f t="shared" si="6"/>
        <v>0</v>
      </c>
      <c r="O52" s="37">
        <f t="shared" si="7"/>
        <v>0</v>
      </c>
      <c r="P52" s="153">
        <f t="shared" si="0"/>
        <v>0</v>
      </c>
      <c r="Q52" s="175">
        <f t="shared" si="8"/>
        <v>0</v>
      </c>
      <c r="R52" s="154">
        <f t="shared" si="1"/>
        <v>0</v>
      </c>
      <c r="S52" s="155">
        <f t="shared" si="9"/>
        <v>0</v>
      </c>
      <c r="V52" s="86"/>
    </row>
    <row r="53" spans="1:22" s="85" customFormat="1" ht="12" customHeight="1" hidden="1">
      <c r="A53" s="121"/>
      <c r="B53" s="93"/>
      <c r="C53" s="94"/>
      <c r="D53" s="46"/>
      <c r="E53" s="70"/>
      <c r="F53" s="61"/>
      <c r="G53" s="36">
        <f t="shared" si="2"/>
        <v>0</v>
      </c>
      <c r="H53" s="60">
        <f t="shared" si="3"/>
        <v>0</v>
      </c>
      <c r="I53" s="37">
        <f t="shared" si="4"/>
        <v>0</v>
      </c>
      <c r="J53" s="38"/>
      <c r="K53" s="41"/>
      <c r="L53" s="61"/>
      <c r="M53" s="36">
        <f t="shared" si="5"/>
        <v>0</v>
      </c>
      <c r="N53" s="36">
        <f t="shared" si="6"/>
        <v>0</v>
      </c>
      <c r="O53" s="37">
        <f t="shared" si="7"/>
        <v>0</v>
      </c>
      <c r="P53" s="153">
        <f t="shared" si="0"/>
        <v>0</v>
      </c>
      <c r="Q53" s="175">
        <f t="shared" si="8"/>
        <v>0</v>
      </c>
      <c r="R53" s="154">
        <f t="shared" si="1"/>
        <v>0</v>
      </c>
      <c r="S53" s="155">
        <f t="shared" si="9"/>
        <v>0</v>
      </c>
      <c r="V53" s="86"/>
    </row>
    <row r="54" spans="1:22" s="85" customFormat="1" ht="12">
      <c r="A54" s="121">
        <f>'Златибор 2018'!A54</f>
        <v>49</v>
      </c>
      <c r="B54" s="93" t="str">
        <f>'Златибор 2018'!B54</f>
        <v>Изградња улазних станица у ЗП</v>
      </c>
      <c r="C54" s="94" t="str">
        <f>'Златибор 2018'!C54</f>
        <v>ком.</v>
      </c>
      <c r="D54" s="46">
        <v>1</v>
      </c>
      <c r="E54" s="70">
        <v>220000</v>
      </c>
      <c r="F54" s="61">
        <f t="shared" si="10"/>
        <v>220000</v>
      </c>
      <c r="G54" s="36">
        <f t="shared" si="2"/>
        <v>66000</v>
      </c>
      <c r="H54" s="60">
        <f t="shared" si="3"/>
        <v>33000</v>
      </c>
      <c r="I54" s="37">
        <f t="shared" si="4"/>
        <v>121000.00000000001</v>
      </c>
      <c r="J54" s="38"/>
      <c r="K54" s="41"/>
      <c r="L54" s="61">
        <f t="shared" si="11"/>
        <v>0</v>
      </c>
      <c r="M54" s="36">
        <f t="shared" si="5"/>
        <v>0</v>
      </c>
      <c r="N54" s="36">
        <f t="shared" si="6"/>
        <v>0</v>
      </c>
      <c r="O54" s="37">
        <f t="shared" si="7"/>
        <v>0</v>
      </c>
      <c r="P54" s="153">
        <f t="shared" si="0"/>
        <v>66000</v>
      </c>
      <c r="Q54" s="175">
        <f t="shared" si="8"/>
        <v>33000</v>
      </c>
      <c r="R54" s="154">
        <f t="shared" si="1"/>
        <v>121000.00000000001</v>
      </c>
      <c r="S54" s="155">
        <f t="shared" si="9"/>
        <v>220000</v>
      </c>
      <c r="V54" s="86"/>
    </row>
    <row r="55" spans="1:22" s="85" customFormat="1" ht="12">
      <c r="A55" s="121">
        <f>'Златибор 2018'!A55</f>
        <v>50</v>
      </c>
      <c r="B55" s="93" t="str">
        <f>'Златибор 2018'!B55</f>
        <v>Mониторинг</v>
      </c>
      <c r="C55" s="94" t="str">
        <f>'Златибор 2018'!C55</f>
        <v>ком.</v>
      </c>
      <c r="D55" s="46">
        <v>1</v>
      </c>
      <c r="E55" s="70">
        <v>600000</v>
      </c>
      <c r="F55" s="61">
        <f t="shared" si="10"/>
        <v>600000</v>
      </c>
      <c r="G55" s="36">
        <f t="shared" si="2"/>
        <v>180000</v>
      </c>
      <c r="H55" s="60">
        <f t="shared" si="3"/>
        <v>90000</v>
      </c>
      <c r="I55" s="37">
        <f t="shared" si="4"/>
        <v>330000</v>
      </c>
      <c r="J55" s="38">
        <v>1</v>
      </c>
      <c r="K55" s="41">
        <v>150000</v>
      </c>
      <c r="L55" s="61">
        <f t="shared" si="11"/>
        <v>150000</v>
      </c>
      <c r="M55" s="36">
        <f t="shared" si="5"/>
        <v>45000</v>
      </c>
      <c r="N55" s="36">
        <f t="shared" si="6"/>
        <v>22500</v>
      </c>
      <c r="O55" s="37">
        <f t="shared" si="7"/>
        <v>82500</v>
      </c>
      <c r="P55" s="153">
        <f t="shared" si="0"/>
        <v>225000</v>
      </c>
      <c r="Q55" s="175">
        <f t="shared" si="8"/>
        <v>112500</v>
      </c>
      <c r="R55" s="154">
        <f t="shared" si="1"/>
        <v>412500</v>
      </c>
      <c r="S55" s="155">
        <f t="shared" si="9"/>
        <v>750000</v>
      </c>
      <c r="V55" s="86"/>
    </row>
    <row r="56" spans="1:22" s="85" customFormat="1" ht="12">
      <c r="A56" s="121">
        <f>'Златибор 2018'!A56</f>
        <v>51</v>
      </c>
      <c r="B56" s="93" t="str">
        <f>'Златибор 2018'!B56</f>
        <v>Изградња и опремање визиторског центра</v>
      </c>
      <c r="C56" s="94" t="str">
        <f>'Златибор 2018'!C56</f>
        <v>ком.</v>
      </c>
      <c r="D56" s="123">
        <v>0.16126</v>
      </c>
      <c r="E56" s="10">
        <v>200000000</v>
      </c>
      <c r="F56" s="61">
        <f t="shared" si="10"/>
        <v>32251999.999999996</v>
      </c>
      <c r="G56" s="36">
        <f t="shared" si="2"/>
        <v>9675599.999999998</v>
      </c>
      <c r="H56" s="60">
        <f t="shared" si="3"/>
        <v>4837799.999999999</v>
      </c>
      <c r="I56" s="37">
        <f t="shared" si="4"/>
        <v>17738600</v>
      </c>
      <c r="J56" s="38"/>
      <c r="K56" s="41"/>
      <c r="L56" s="61">
        <f t="shared" si="11"/>
        <v>0</v>
      </c>
      <c r="M56" s="36">
        <f t="shared" si="5"/>
        <v>0</v>
      </c>
      <c r="N56" s="36">
        <f t="shared" si="6"/>
        <v>0</v>
      </c>
      <c r="O56" s="37">
        <f t="shared" si="7"/>
        <v>0</v>
      </c>
      <c r="P56" s="153">
        <f t="shared" si="0"/>
        <v>9675599.999999998</v>
      </c>
      <c r="Q56" s="175">
        <f t="shared" si="8"/>
        <v>4837799.999999999</v>
      </c>
      <c r="R56" s="154">
        <f t="shared" si="1"/>
        <v>17738600</v>
      </c>
      <c r="S56" s="155">
        <f t="shared" si="9"/>
        <v>32251999.999999996</v>
      </c>
      <c r="V56" s="86"/>
    </row>
    <row r="57" spans="1:22" s="85" customFormat="1" ht="12" customHeight="1" hidden="1">
      <c r="A57" s="121">
        <f>'Златибор 2018'!A57</f>
        <v>52</v>
      </c>
      <c r="B57" s="93" t="str">
        <f>'Златибор 2018'!B57</f>
        <v>Израда пројектне документације за визиторски центар</v>
      </c>
      <c r="C57" s="94" t="str">
        <f>'Златибор 2018'!C57</f>
        <v>ком.</v>
      </c>
      <c r="D57" s="46"/>
      <c r="E57" s="10">
        <v>12000000</v>
      </c>
      <c r="F57" s="61">
        <f t="shared" si="10"/>
        <v>0</v>
      </c>
      <c r="G57" s="36">
        <f t="shared" si="2"/>
        <v>0</v>
      </c>
      <c r="H57" s="60">
        <f t="shared" si="3"/>
        <v>0</v>
      </c>
      <c r="I57" s="37">
        <f t="shared" si="4"/>
        <v>0</v>
      </c>
      <c r="J57" s="38"/>
      <c r="K57" s="41"/>
      <c r="L57" s="61">
        <f t="shared" si="11"/>
        <v>0</v>
      </c>
      <c r="M57" s="36">
        <f t="shared" si="5"/>
        <v>0</v>
      </c>
      <c r="N57" s="36">
        <f t="shared" si="6"/>
        <v>0</v>
      </c>
      <c r="O57" s="37">
        <f t="shared" si="7"/>
        <v>0</v>
      </c>
      <c r="P57" s="153">
        <f t="shared" si="0"/>
        <v>0</v>
      </c>
      <c r="Q57" s="175">
        <f t="shared" si="8"/>
        <v>0</v>
      </c>
      <c r="R57" s="154">
        <f t="shared" si="1"/>
        <v>0</v>
      </c>
      <c r="S57" s="155">
        <f t="shared" si="9"/>
        <v>0</v>
      </c>
      <c r="V57" s="86"/>
    </row>
    <row r="58" spans="1:22" s="85" customFormat="1" ht="12" customHeight="1" hidden="1">
      <c r="A58" s="121">
        <f>'Златибор 2018'!A58</f>
        <v>53</v>
      </c>
      <c r="B58" s="93" t="str">
        <f>'Златибор 2018'!B58</f>
        <v>Изградња и опремање планинарског дома</v>
      </c>
      <c r="C58" s="94" t="str">
        <f>'Златибор 2018'!C58</f>
        <v>ком.</v>
      </c>
      <c r="D58" s="46"/>
      <c r="E58" s="10">
        <v>40000000</v>
      </c>
      <c r="F58" s="61">
        <f t="shared" si="10"/>
        <v>0</v>
      </c>
      <c r="G58" s="36">
        <f t="shared" si="2"/>
        <v>0</v>
      </c>
      <c r="H58" s="60">
        <f t="shared" si="3"/>
        <v>0</v>
      </c>
      <c r="I58" s="37">
        <f t="shared" si="4"/>
        <v>0</v>
      </c>
      <c r="J58" s="38"/>
      <c r="K58" s="41"/>
      <c r="L58" s="61">
        <f t="shared" si="11"/>
        <v>0</v>
      </c>
      <c r="M58" s="36">
        <f t="shared" si="5"/>
        <v>0</v>
      </c>
      <c r="N58" s="36">
        <f t="shared" si="6"/>
        <v>0</v>
      </c>
      <c r="O58" s="37">
        <f t="shared" si="7"/>
        <v>0</v>
      </c>
      <c r="P58" s="153">
        <f t="shared" si="0"/>
        <v>0</v>
      </c>
      <c r="Q58" s="175">
        <f t="shared" si="8"/>
        <v>0</v>
      </c>
      <c r="R58" s="154">
        <f t="shared" si="1"/>
        <v>0</v>
      </c>
      <c r="S58" s="155">
        <f t="shared" si="9"/>
        <v>0</v>
      </c>
      <c r="V58" s="86"/>
    </row>
    <row r="59" spans="1:22" s="85" customFormat="1" ht="12" customHeight="1" hidden="1">
      <c r="A59" s="121">
        <f>'Златибор 2018'!A59</f>
        <v>54</v>
      </c>
      <c r="B59" s="93" t="str">
        <f>'Златибор 2018'!B59</f>
        <v>Израд пројектне документације за планинарски дом</v>
      </c>
      <c r="C59" s="94" t="str">
        <f>'Златибор 2018'!C59</f>
        <v>ком.</v>
      </c>
      <c r="D59" s="46"/>
      <c r="E59" s="10">
        <v>1500000</v>
      </c>
      <c r="F59" s="61">
        <f t="shared" si="10"/>
        <v>0</v>
      </c>
      <c r="G59" s="36">
        <f t="shared" si="2"/>
        <v>0</v>
      </c>
      <c r="H59" s="60">
        <f t="shared" si="3"/>
        <v>0</v>
      </c>
      <c r="I59" s="37">
        <f t="shared" si="4"/>
        <v>0</v>
      </c>
      <c r="J59" s="38"/>
      <c r="K59" s="41"/>
      <c r="L59" s="61">
        <f t="shared" si="11"/>
        <v>0</v>
      </c>
      <c r="M59" s="36">
        <f t="shared" si="5"/>
        <v>0</v>
      </c>
      <c r="N59" s="36">
        <f t="shared" si="6"/>
        <v>0</v>
      </c>
      <c r="O59" s="37">
        <f t="shared" si="7"/>
        <v>0</v>
      </c>
      <c r="P59" s="153">
        <f t="shared" si="0"/>
        <v>0</v>
      </c>
      <c r="Q59" s="175">
        <f t="shared" si="8"/>
        <v>0</v>
      </c>
      <c r="R59" s="154">
        <f t="shared" si="1"/>
        <v>0</v>
      </c>
      <c r="S59" s="155">
        <f t="shared" si="9"/>
        <v>0</v>
      </c>
      <c r="V59" s="86"/>
    </row>
    <row r="60" spans="1:22" s="85" customFormat="1" ht="12" customHeight="1" hidden="1">
      <c r="A60" s="121">
        <f>'Златибор 2018'!A60</f>
        <v>55</v>
      </c>
      <c r="B60" s="93" t="str">
        <f>'Златибор 2018'!B60</f>
        <v>Реконструкција и опремање ловачке куће и едукативног центра</v>
      </c>
      <c r="C60" s="94" t="str">
        <f>'Златибор 2018'!C60</f>
        <v>ком.</v>
      </c>
      <c r="D60" s="46"/>
      <c r="E60" s="10">
        <v>20000000</v>
      </c>
      <c r="F60" s="61">
        <f t="shared" si="10"/>
        <v>0</v>
      </c>
      <c r="G60" s="36">
        <f t="shared" si="2"/>
        <v>0</v>
      </c>
      <c r="H60" s="60">
        <f t="shared" si="3"/>
        <v>0</v>
      </c>
      <c r="I60" s="37">
        <f t="shared" si="4"/>
        <v>0</v>
      </c>
      <c r="J60" s="38"/>
      <c r="K60" s="41"/>
      <c r="L60" s="61">
        <f t="shared" si="11"/>
        <v>0</v>
      </c>
      <c r="M60" s="36">
        <f t="shared" si="5"/>
        <v>0</v>
      </c>
      <c r="N60" s="36">
        <f t="shared" si="6"/>
        <v>0</v>
      </c>
      <c r="O60" s="37">
        <f t="shared" si="7"/>
        <v>0</v>
      </c>
      <c r="P60" s="153">
        <f t="shared" si="0"/>
        <v>0</v>
      </c>
      <c r="Q60" s="175">
        <f t="shared" si="8"/>
        <v>0</v>
      </c>
      <c r="R60" s="154">
        <f t="shared" si="1"/>
        <v>0</v>
      </c>
      <c r="S60" s="155">
        <f t="shared" si="9"/>
        <v>0</v>
      </c>
      <c r="V60" s="86"/>
    </row>
    <row r="61" spans="1:22" s="85" customFormat="1" ht="12" customHeight="1" hidden="1">
      <c r="A61" s="121">
        <f>'Златибор 2018'!A61</f>
        <v>56</v>
      </c>
      <c r="B61" s="93" t="str">
        <f>'Златибор 2018'!B61</f>
        <v>Израда пројектне документације за ловачку кућу и едукативни центар</v>
      </c>
      <c r="C61" s="94" t="str">
        <f>'Златибор 2018'!C61</f>
        <v>ком.</v>
      </c>
      <c r="D61" s="46"/>
      <c r="E61" s="10">
        <v>700000</v>
      </c>
      <c r="F61" s="61">
        <f t="shared" si="10"/>
        <v>0</v>
      </c>
      <c r="G61" s="36">
        <f t="shared" si="2"/>
        <v>0</v>
      </c>
      <c r="H61" s="60">
        <f t="shared" si="3"/>
        <v>0</v>
      </c>
      <c r="I61" s="37">
        <f t="shared" si="4"/>
        <v>0</v>
      </c>
      <c r="J61" s="38"/>
      <c r="K61" s="41"/>
      <c r="L61" s="61">
        <f t="shared" si="11"/>
        <v>0</v>
      </c>
      <c r="M61" s="36">
        <f t="shared" si="5"/>
        <v>0</v>
      </c>
      <c r="N61" s="36">
        <f t="shared" si="6"/>
        <v>0</v>
      </c>
      <c r="O61" s="37">
        <f t="shared" si="7"/>
        <v>0</v>
      </c>
      <c r="P61" s="153">
        <f t="shared" si="0"/>
        <v>0</v>
      </c>
      <c r="Q61" s="175">
        <f t="shared" si="8"/>
        <v>0</v>
      </c>
      <c r="R61" s="154">
        <f t="shared" si="1"/>
        <v>0</v>
      </c>
      <c r="S61" s="155">
        <f t="shared" si="9"/>
        <v>0</v>
      </c>
      <c r="V61" s="86"/>
    </row>
    <row r="62" spans="1:22" s="85" customFormat="1" ht="12" customHeight="1" hidden="1">
      <c r="A62" s="121">
        <f>'Златибор 2018'!A62</f>
        <v>57</v>
      </c>
      <c r="B62" s="93" t="str">
        <f>'Златибор 2018'!B62</f>
        <v>Набавка булдозера</v>
      </c>
      <c r="C62" s="94" t="str">
        <f>'Златибор 2018'!C62</f>
        <v>ком.</v>
      </c>
      <c r="D62" s="46"/>
      <c r="E62" s="10">
        <f>140000*118</f>
        <v>16520000</v>
      </c>
      <c r="F62" s="61">
        <f t="shared" si="10"/>
        <v>0</v>
      </c>
      <c r="G62" s="36">
        <f t="shared" si="2"/>
        <v>0</v>
      </c>
      <c r="H62" s="60">
        <f t="shared" si="3"/>
        <v>0</v>
      </c>
      <c r="I62" s="37">
        <f t="shared" si="4"/>
        <v>0</v>
      </c>
      <c r="J62" s="38"/>
      <c r="K62" s="41"/>
      <c r="L62" s="61">
        <f t="shared" si="11"/>
        <v>0</v>
      </c>
      <c r="M62" s="36">
        <f t="shared" si="5"/>
        <v>0</v>
      </c>
      <c r="N62" s="36">
        <f t="shared" si="6"/>
        <v>0</v>
      </c>
      <c r="O62" s="37">
        <f t="shared" si="7"/>
        <v>0</v>
      </c>
      <c r="P62" s="153">
        <f t="shared" si="0"/>
        <v>0</v>
      </c>
      <c r="Q62" s="175">
        <f t="shared" si="8"/>
        <v>0</v>
      </c>
      <c r="R62" s="154">
        <f t="shared" si="1"/>
        <v>0</v>
      </c>
      <c r="S62" s="155">
        <f t="shared" si="9"/>
        <v>0</v>
      </c>
      <c r="V62" s="86"/>
    </row>
    <row r="63" spans="1:22" s="85" customFormat="1" ht="12" customHeight="1" hidden="1">
      <c r="A63" s="121">
        <f>'Златибор 2018'!A63</f>
        <v>58</v>
      </c>
      <c r="B63" s="93" t="str">
        <f>'Златибор 2018'!B63</f>
        <v>Набавка грејдера</v>
      </c>
      <c r="C63" s="94" t="str">
        <f>'Златибор 2018'!C63</f>
        <v>ком.</v>
      </c>
      <c r="D63" s="46"/>
      <c r="E63" s="10">
        <f>150000*118</f>
        <v>17700000</v>
      </c>
      <c r="F63" s="61">
        <f t="shared" si="10"/>
        <v>0</v>
      </c>
      <c r="G63" s="36">
        <f t="shared" si="2"/>
        <v>0</v>
      </c>
      <c r="H63" s="60">
        <f t="shared" si="3"/>
        <v>0</v>
      </c>
      <c r="I63" s="37">
        <f t="shared" si="4"/>
        <v>0</v>
      </c>
      <c r="J63" s="38"/>
      <c r="K63" s="41"/>
      <c r="L63" s="61">
        <f t="shared" si="11"/>
        <v>0</v>
      </c>
      <c r="M63" s="36">
        <f t="shared" si="5"/>
        <v>0</v>
      </c>
      <c r="N63" s="36">
        <f t="shared" si="6"/>
        <v>0</v>
      </c>
      <c r="O63" s="37">
        <f t="shared" si="7"/>
        <v>0</v>
      </c>
      <c r="P63" s="153">
        <f t="shared" si="0"/>
        <v>0</v>
      </c>
      <c r="Q63" s="175">
        <f t="shared" si="8"/>
        <v>0</v>
      </c>
      <c r="R63" s="154">
        <f t="shared" si="1"/>
        <v>0</v>
      </c>
      <c r="S63" s="155">
        <f t="shared" si="9"/>
        <v>0</v>
      </c>
      <c r="V63" s="86"/>
    </row>
    <row r="64" spans="1:22" s="85" customFormat="1" ht="12" customHeight="1" hidden="1">
      <c r="A64" s="121">
        <f>'Златибор 2018'!A64</f>
        <v>59</v>
      </c>
      <c r="B64" s="93" t="str">
        <f>'Златибор 2018'!B64</f>
        <v>Набавка скипа</v>
      </c>
      <c r="C64" s="94" t="str">
        <f>'Златибор 2018'!C64</f>
        <v>ком.</v>
      </c>
      <c r="D64" s="46"/>
      <c r="E64" s="10">
        <f>84000*118</f>
        <v>9912000</v>
      </c>
      <c r="F64" s="61">
        <f t="shared" si="10"/>
        <v>0</v>
      </c>
      <c r="G64" s="36">
        <f t="shared" si="2"/>
        <v>0</v>
      </c>
      <c r="H64" s="60">
        <f t="shared" si="3"/>
        <v>0</v>
      </c>
      <c r="I64" s="37">
        <f t="shared" si="4"/>
        <v>0</v>
      </c>
      <c r="J64" s="38"/>
      <c r="K64" s="41"/>
      <c r="L64" s="61">
        <f t="shared" si="11"/>
        <v>0</v>
      </c>
      <c r="M64" s="36">
        <f t="shared" si="5"/>
        <v>0</v>
      </c>
      <c r="N64" s="36">
        <f t="shared" si="6"/>
        <v>0</v>
      </c>
      <c r="O64" s="37">
        <f t="shared" si="7"/>
        <v>0</v>
      </c>
      <c r="P64" s="153">
        <f t="shared" si="0"/>
        <v>0</v>
      </c>
      <c r="Q64" s="175">
        <f t="shared" si="8"/>
        <v>0</v>
      </c>
      <c r="R64" s="154">
        <f t="shared" si="1"/>
        <v>0</v>
      </c>
      <c r="S64" s="155">
        <f t="shared" si="9"/>
        <v>0</v>
      </c>
      <c r="V64" s="86"/>
    </row>
    <row r="65" spans="1:22" s="85" customFormat="1" ht="12">
      <c r="A65" s="121">
        <f>'Златибор 2018'!A65</f>
        <v>60</v>
      </c>
      <c r="B65" s="93" t="str">
        <f>'Златибор 2018'!B65</f>
        <v>Набавка камиона кипер</v>
      </c>
      <c r="C65" s="94" t="str">
        <f>'Златибор 2018'!C65</f>
        <v>ком.</v>
      </c>
      <c r="D65" s="46">
        <v>1</v>
      </c>
      <c r="E65" s="10">
        <f>90000*118</f>
        <v>10620000</v>
      </c>
      <c r="F65" s="61">
        <f t="shared" si="10"/>
        <v>10620000</v>
      </c>
      <c r="G65" s="36">
        <f t="shared" si="2"/>
        <v>3186000</v>
      </c>
      <c r="H65" s="60">
        <f t="shared" si="3"/>
        <v>1593000</v>
      </c>
      <c r="I65" s="37">
        <f t="shared" si="4"/>
        <v>5841000.000000001</v>
      </c>
      <c r="J65" s="38"/>
      <c r="K65" s="41"/>
      <c r="L65" s="61">
        <f t="shared" si="11"/>
        <v>0</v>
      </c>
      <c r="M65" s="36">
        <f t="shared" si="5"/>
        <v>0</v>
      </c>
      <c r="N65" s="36">
        <f t="shared" si="6"/>
        <v>0</v>
      </c>
      <c r="O65" s="37">
        <f t="shared" si="7"/>
        <v>0</v>
      </c>
      <c r="P65" s="153">
        <f t="shared" si="0"/>
        <v>3186000</v>
      </c>
      <c r="Q65" s="175">
        <f t="shared" si="8"/>
        <v>1593000</v>
      </c>
      <c r="R65" s="154">
        <f t="shared" si="1"/>
        <v>5841000.000000001</v>
      </c>
      <c r="S65" s="155">
        <f t="shared" si="9"/>
        <v>10620000</v>
      </c>
      <c r="V65" s="86"/>
    </row>
    <row r="66" spans="1:22" s="85" customFormat="1" ht="12" customHeight="1" hidden="1">
      <c r="A66" s="121">
        <f>'Златибор 2018'!A66</f>
        <v>61</v>
      </c>
      <c r="B66" s="93" t="str">
        <f>'Златибор 2018'!B66</f>
        <v>Набавка нисконосеће приколице</v>
      </c>
      <c r="C66" s="94" t="str">
        <f>'Златибор 2018'!C66</f>
        <v>ком.</v>
      </c>
      <c r="D66" s="46"/>
      <c r="E66" s="10">
        <f>40000*118</f>
        <v>4720000</v>
      </c>
      <c r="F66" s="61">
        <f t="shared" si="10"/>
        <v>0</v>
      </c>
      <c r="G66" s="36">
        <f t="shared" si="2"/>
        <v>0</v>
      </c>
      <c r="H66" s="60">
        <f t="shared" si="3"/>
        <v>0</v>
      </c>
      <c r="I66" s="37">
        <f t="shared" si="4"/>
        <v>0</v>
      </c>
      <c r="J66" s="38"/>
      <c r="K66" s="41"/>
      <c r="L66" s="61">
        <f t="shared" si="11"/>
        <v>0</v>
      </c>
      <c r="M66" s="36">
        <f t="shared" si="5"/>
        <v>0</v>
      </c>
      <c r="N66" s="36">
        <f t="shared" si="6"/>
        <v>0</v>
      </c>
      <c r="O66" s="37">
        <f t="shared" si="7"/>
        <v>0</v>
      </c>
      <c r="P66" s="153">
        <f t="shared" si="0"/>
        <v>0</v>
      </c>
      <c r="Q66" s="175">
        <f t="shared" si="8"/>
        <v>0</v>
      </c>
      <c r="R66" s="154">
        <f t="shared" si="1"/>
        <v>0</v>
      </c>
      <c r="S66" s="155">
        <f t="shared" si="9"/>
        <v>0</v>
      </c>
      <c r="V66" s="86"/>
    </row>
    <row r="67" spans="1:22" s="85" customFormat="1" ht="12" customHeight="1" hidden="1">
      <c r="A67" s="121">
        <f>'Златибор 2018'!A67</f>
        <v>62</v>
      </c>
      <c r="B67" s="93" t="str">
        <f>'Златибор 2018'!B67</f>
        <v>Набавка ваљка</v>
      </c>
      <c r="C67" s="94" t="str">
        <f>'Златибор 2018'!C67</f>
        <v>ком.</v>
      </c>
      <c r="D67" s="46"/>
      <c r="E67" s="10">
        <f>90000*118</f>
        <v>10620000</v>
      </c>
      <c r="F67" s="61">
        <f t="shared" si="10"/>
        <v>0</v>
      </c>
      <c r="G67" s="36">
        <f t="shared" si="2"/>
        <v>0</v>
      </c>
      <c r="H67" s="60">
        <f t="shared" si="3"/>
        <v>0</v>
      </c>
      <c r="I67" s="37">
        <f t="shared" si="4"/>
        <v>0</v>
      </c>
      <c r="J67" s="38"/>
      <c r="K67" s="41"/>
      <c r="L67" s="61">
        <f t="shared" si="11"/>
        <v>0</v>
      </c>
      <c r="M67" s="36">
        <f t="shared" si="5"/>
        <v>0</v>
      </c>
      <c r="N67" s="36">
        <f t="shared" si="6"/>
        <v>0</v>
      </c>
      <c r="O67" s="37">
        <f t="shared" si="7"/>
        <v>0</v>
      </c>
      <c r="P67" s="153">
        <f t="shared" si="0"/>
        <v>0</v>
      </c>
      <c r="Q67" s="175">
        <f t="shared" si="8"/>
        <v>0</v>
      </c>
      <c r="R67" s="154">
        <f t="shared" si="1"/>
        <v>0</v>
      </c>
      <c r="S67" s="155">
        <f t="shared" si="9"/>
        <v>0</v>
      </c>
      <c r="V67" s="86"/>
    </row>
    <row r="68" spans="1:22" s="85" customFormat="1" ht="12" customHeight="1" hidden="1">
      <c r="A68" s="121">
        <f>'Златибор 2018'!A68</f>
        <v>63</v>
      </c>
      <c r="B68" s="93" t="str">
        <f>'Златибор 2018'!B68</f>
        <v>Изградња и уређење 300 км планинарских и пешачких стаза</v>
      </c>
      <c r="C68" s="94" t="str">
        <f>'Златибор 2018'!C68</f>
        <v>ком.</v>
      </c>
      <c r="D68" s="46"/>
      <c r="E68" s="10">
        <v>3000000</v>
      </c>
      <c r="F68" s="61">
        <f t="shared" si="10"/>
        <v>0</v>
      </c>
      <c r="G68" s="36">
        <f t="shared" si="2"/>
        <v>0</v>
      </c>
      <c r="H68" s="60">
        <f t="shared" si="3"/>
        <v>0</v>
      </c>
      <c r="I68" s="37">
        <f t="shared" si="4"/>
        <v>0</v>
      </c>
      <c r="J68" s="38"/>
      <c r="K68" s="41"/>
      <c r="L68" s="61">
        <f t="shared" si="11"/>
        <v>0</v>
      </c>
      <c r="M68" s="36">
        <f t="shared" si="5"/>
        <v>0</v>
      </c>
      <c r="N68" s="36">
        <f t="shared" si="6"/>
        <v>0</v>
      </c>
      <c r="O68" s="37">
        <f t="shared" si="7"/>
        <v>0</v>
      </c>
      <c r="P68" s="153">
        <f t="shared" si="0"/>
        <v>0</v>
      </c>
      <c r="Q68" s="175">
        <f t="shared" si="8"/>
        <v>0</v>
      </c>
      <c r="R68" s="154">
        <f t="shared" si="1"/>
        <v>0</v>
      </c>
      <c r="S68" s="155">
        <f t="shared" si="9"/>
        <v>0</v>
      </c>
      <c r="V68" s="86"/>
    </row>
    <row r="69" spans="1:22" s="85" customFormat="1" ht="12" customHeight="1" hidden="1">
      <c r="A69" s="121">
        <f>'Златибор 2018'!A69</f>
        <v>64</v>
      </c>
      <c r="B69" s="93" t="str">
        <f>'Златибор 2018'!B69</f>
        <v>Одржавање противпожарних пруга</v>
      </c>
      <c r="C69" s="94" t="str">
        <f>'Златибор 2018'!C69</f>
        <v>км</v>
      </c>
      <c r="D69" s="46"/>
      <c r="E69" s="10"/>
      <c r="F69" s="61"/>
      <c r="G69" s="36"/>
      <c r="H69" s="60"/>
      <c r="I69" s="37"/>
      <c r="J69" s="38"/>
      <c r="K69" s="41"/>
      <c r="L69" s="61"/>
      <c r="M69" s="36"/>
      <c r="N69" s="36"/>
      <c r="O69" s="37"/>
      <c r="P69" s="153"/>
      <c r="Q69" s="175"/>
      <c r="R69" s="154"/>
      <c r="S69" s="155"/>
      <c r="V69" s="86"/>
    </row>
    <row r="70" spans="1:22" s="85" customFormat="1" ht="12" customHeight="1" hidden="1">
      <c r="A70" s="121">
        <f>'Златибор 2018'!A70</f>
        <v>65</v>
      </c>
      <c r="B70" s="93" t="str">
        <f>'Златибор 2018'!B70</f>
        <v>Опремање службених просторија</v>
      </c>
      <c r="C70" s="94" t="str">
        <f>'Златибор 2018'!C70</f>
        <v>ком.</v>
      </c>
      <c r="D70" s="46"/>
      <c r="E70" s="10">
        <f>890000+(890000*0.2)</f>
        <v>1068000</v>
      </c>
      <c r="F70" s="61">
        <f t="shared" si="10"/>
        <v>0</v>
      </c>
      <c r="G70" s="36">
        <f t="shared" si="2"/>
        <v>0</v>
      </c>
      <c r="H70" s="60">
        <f t="shared" si="3"/>
        <v>0</v>
      </c>
      <c r="I70" s="37">
        <f t="shared" si="4"/>
        <v>0</v>
      </c>
      <c r="J70" s="38"/>
      <c r="K70" s="41"/>
      <c r="L70" s="61">
        <f t="shared" si="11"/>
        <v>0</v>
      </c>
      <c r="M70" s="36">
        <f t="shared" si="5"/>
        <v>0</v>
      </c>
      <c r="N70" s="36">
        <f t="shared" si="6"/>
        <v>0</v>
      </c>
      <c r="O70" s="37">
        <f t="shared" si="7"/>
        <v>0</v>
      </c>
      <c r="P70" s="153">
        <f t="shared" si="0"/>
        <v>0</v>
      </c>
      <c r="Q70" s="175">
        <f t="shared" si="8"/>
        <v>0</v>
      </c>
      <c r="R70" s="154">
        <f t="shared" si="1"/>
        <v>0</v>
      </c>
      <c r="S70" s="155">
        <f t="shared" si="9"/>
        <v>0</v>
      </c>
      <c r="V70" s="86"/>
    </row>
    <row r="71" spans="1:22" s="85" customFormat="1" ht="12" customHeight="1" hidden="1">
      <c r="A71" s="121">
        <f>'Златибор 2018'!A71</f>
        <v>66</v>
      </c>
      <c r="B71" s="93" t="str">
        <f>'Златибор 2018'!B71</f>
        <v>Набавка фото клопки</v>
      </c>
      <c r="C71" s="94" t="str">
        <f>'Златибор 2018'!C71</f>
        <v>ком.</v>
      </c>
      <c r="D71" s="46"/>
      <c r="E71" s="10">
        <v>50000</v>
      </c>
      <c r="F71" s="61">
        <f t="shared" si="10"/>
        <v>0</v>
      </c>
      <c r="G71" s="36">
        <f t="shared" si="2"/>
        <v>0</v>
      </c>
      <c r="H71" s="60">
        <f t="shared" si="3"/>
        <v>0</v>
      </c>
      <c r="I71" s="37">
        <f t="shared" si="4"/>
        <v>0</v>
      </c>
      <c r="J71" s="38"/>
      <c r="K71" s="41"/>
      <c r="L71" s="61">
        <f t="shared" si="11"/>
        <v>0</v>
      </c>
      <c r="M71" s="36">
        <f t="shared" si="5"/>
        <v>0</v>
      </c>
      <c r="N71" s="36">
        <f t="shared" si="6"/>
        <v>0</v>
      </c>
      <c r="O71" s="37">
        <f t="shared" si="7"/>
        <v>0</v>
      </c>
      <c r="P71" s="153">
        <f t="shared" si="0"/>
        <v>0</v>
      </c>
      <c r="Q71" s="175">
        <f t="shared" si="8"/>
        <v>0</v>
      </c>
      <c r="R71" s="154">
        <f t="shared" si="1"/>
        <v>0</v>
      </c>
      <c r="S71" s="155">
        <f t="shared" si="9"/>
        <v>0</v>
      </c>
      <c r="V71" s="86"/>
    </row>
    <row r="72" spans="1:22" s="85" customFormat="1" ht="12">
      <c r="A72" s="121">
        <f>'Златибор 2018'!A72</f>
        <v>67</v>
      </c>
      <c r="B72" s="93" t="str">
        <f>'Златибор 2018'!B72</f>
        <v>Регистрација возила</v>
      </c>
      <c r="C72" s="94" t="str">
        <f>'Златибор 2018'!C72</f>
        <v>ком.</v>
      </c>
      <c r="D72" s="46">
        <v>7</v>
      </c>
      <c r="E72" s="10">
        <v>30000</v>
      </c>
      <c r="F72" s="61">
        <f t="shared" si="10"/>
        <v>210000</v>
      </c>
      <c r="G72" s="36">
        <f t="shared" si="2"/>
        <v>63000</v>
      </c>
      <c r="H72" s="60">
        <f t="shared" si="3"/>
        <v>31500</v>
      </c>
      <c r="I72" s="37">
        <f t="shared" si="4"/>
        <v>115500.00000000001</v>
      </c>
      <c r="J72" s="46">
        <v>1</v>
      </c>
      <c r="K72" s="10">
        <v>30000</v>
      </c>
      <c r="L72" s="41">
        <f t="shared" si="11"/>
        <v>30000</v>
      </c>
      <c r="M72" s="36">
        <f t="shared" si="5"/>
        <v>9000</v>
      </c>
      <c r="N72" s="36">
        <f t="shared" si="6"/>
        <v>4500</v>
      </c>
      <c r="O72" s="37">
        <f t="shared" si="7"/>
        <v>16500</v>
      </c>
      <c r="P72" s="153">
        <f aca="true" t="shared" si="12" ref="P72:P111">G72+M72</f>
        <v>72000</v>
      </c>
      <c r="Q72" s="175">
        <f t="shared" si="8"/>
        <v>36000</v>
      </c>
      <c r="R72" s="154">
        <f t="shared" si="8"/>
        <v>132000</v>
      </c>
      <c r="S72" s="155">
        <f t="shared" si="9"/>
        <v>240000</v>
      </c>
      <c r="V72" s="86"/>
    </row>
    <row r="73" spans="1:22" s="85" customFormat="1" ht="12" customHeight="1" hidden="1">
      <c r="A73" s="121">
        <f>'Златибор 2018'!A73</f>
        <v>68</v>
      </c>
      <c r="B73" s="93" t="str">
        <f>'Златибор 2018'!B73</f>
        <v>Набавка лаптоп рачунара</v>
      </c>
      <c r="C73" s="94" t="str">
        <f>'Златибор 2018'!C73</f>
        <v>ком.</v>
      </c>
      <c r="D73" s="46"/>
      <c r="E73" s="10">
        <v>50000</v>
      </c>
      <c r="F73" s="61">
        <f aca="true" t="shared" si="13" ref="F73:F111">D73*E73</f>
        <v>0</v>
      </c>
      <c r="G73" s="36">
        <f t="shared" si="2"/>
        <v>0</v>
      </c>
      <c r="H73" s="60">
        <f t="shared" si="3"/>
        <v>0</v>
      </c>
      <c r="I73" s="37">
        <f t="shared" si="4"/>
        <v>0</v>
      </c>
      <c r="J73" s="38"/>
      <c r="K73" s="41"/>
      <c r="L73" s="61">
        <f aca="true" t="shared" si="14" ref="L73:L111">J73*K73</f>
        <v>0</v>
      </c>
      <c r="M73" s="36">
        <f t="shared" si="5"/>
        <v>0</v>
      </c>
      <c r="N73" s="36">
        <f t="shared" si="6"/>
        <v>0</v>
      </c>
      <c r="O73" s="37">
        <f t="shared" si="7"/>
        <v>0</v>
      </c>
      <c r="P73" s="153">
        <f t="shared" si="12"/>
        <v>0</v>
      </c>
      <c r="Q73" s="175">
        <f t="shared" si="8"/>
        <v>0</v>
      </c>
      <c r="R73" s="154">
        <f t="shared" si="8"/>
        <v>0</v>
      </c>
      <c r="S73" s="155">
        <f t="shared" si="9"/>
        <v>0</v>
      </c>
      <c r="V73" s="86"/>
    </row>
    <row r="74" spans="1:22" s="85" customFormat="1" ht="12" customHeight="1" hidden="1">
      <c r="A74" s="121">
        <f>'Златибор 2018'!A74</f>
        <v>69</v>
      </c>
      <c r="B74" s="93" t="str">
        <f>'Златибор 2018'!B74</f>
        <v>Набавка пројектора са сталком и платном</v>
      </c>
      <c r="C74" s="94" t="str">
        <f>'Златибор 2018'!C74</f>
        <v>ком.</v>
      </c>
      <c r="D74" s="46"/>
      <c r="E74" s="10">
        <v>75000</v>
      </c>
      <c r="F74" s="61">
        <f t="shared" si="13"/>
        <v>0</v>
      </c>
      <c r="G74" s="36">
        <f aca="true" t="shared" si="15" ref="G74:G111">F74*0.3</f>
        <v>0</v>
      </c>
      <c r="H74" s="60">
        <f aca="true" t="shared" si="16" ref="H74:H111">F74*0.15</f>
        <v>0</v>
      </c>
      <c r="I74" s="37">
        <f aca="true" t="shared" si="17" ref="I74:I111">F74*0.55</f>
        <v>0</v>
      </c>
      <c r="J74" s="38"/>
      <c r="K74" s="41"/>
      <c r="L74" s="61">
        <f t="shared" si="14"/>
        <v>0</v>
      </c>
      <c r="M74" s="36">
        <f aca="true" t="shared" si="18" ref="M74:M111">L74*0.3</f>
        <v>0</v>
      </c>
      <c r="N74" s="36">
        <f aca="true" t="shared" si="19" ref="N74:N111">L74*0.15</f>
        <v>0</v>
      </c>
      <c r="O74" s="37">
        <f aca="true" t="shared" si="20" ref="O74:O111">L74*0.55</f>
        <v>0</v>
      </c>
      <c r="P74" s="153">
        <f t="shared" si="12"/>
        <v>0</v>
      </c>
      <c r="Q74" s="175">
        <f aca="true" t="shared" si="21" ref="Q74:R111">N74+H74</f>
        <v>0</v>
      </c>
      <c r="R74" s="154">
        <f t="shared" si="21"/>
        <v>0</v>
      </c>
      <c r="S74" s="155">
        <f aca="true" t="shared" si="22" ref="S74:S111">P74+Q74+R74</f>
        <v>0</v>
      </c>
      <c r="V74" s="86"/>
    </row>
    <row r="75" spans="1:22" s="85" customFormat="1" ht="12" customHeight="1" hidden="1">
      <c r="A75" s="121">
        <f>'Златибор 2018'!A75</f>
        <v>70</v>
      </c>
      <c r="B75" s="93" t="str">
        <f>'Златибор 2018'!B75</f>
        <v>Набавка контејнера</v>
      </c>
      <c r="C75" s="94" t="str">
        <f>'Златибор 2018'!C75</f>
        <v>ком.</v>
      </c>
      <c r="D75" s="46"/>
      <c r="E75" s="10">
        <v>30000</v>
      </c>
      <c r="F75" s="61">
        <f t="shared" si="13"/>
        <v>0</v>
      </c>
      <c r="G75" s="36">
        <f t="shared" si="15"/>
        <v>0</v>
      </c>
      <c r="H75" s="60">
        <f t="shared" si="16"/>
        <v>0</v>
      </c>
      <c r="I75" s="37">
        <f t="shared" si="17"/>
        <v>0</v>
      </c>
      <c r="J75" s="38"/>
      <c r="K75" s="41"/>
      <c r="L75" s="61">
        <f t="shared" si="14"/>
        <v>0</v>
      </c>
      <c r="M75" s="36">
        <f t="shared" si="18"/>
        <v>0</v>
      </c>
      <c r="N75" s="36">
        <f t="shared" si="19"/>
        <v>0</v>
      </c>
      <c r="O75" s="37">
        <f t="shared" si="20"/>
        <v>0</v>
      </c>
      <c r="P75" s="153">
        <f t="shared" si="12"/>
        <v>0</v>
      </c>
      <c r="Q75" s="175">
        <f t="shared" si="21"/>
        <v>0</v>
      </c>
      <c r="R75" s="154">
        <f t="shared" si="21"/>
        <v>0</v>
      </c>
      <c r="S75" s="155">
        <f t="shared" si="22"/>
        <v>0</v>
      </c>
      <c r="V75" s="86"/>
    </row>
    <row r="76" spans="1:22" s="85" customFormat="1" ht="12" customHeight="1" hidden="1">
      <c r="A76" s="121">
        <f>'Златибор 2018'!A76</f>
        <v>71</v>
      </c>
      <c r="B76" s="93" t="str">
        <f>'Златибор 2018'!B76</f>
        <v>Набавка дрона</v>
      </c>
      <c r="C76" s="94" t="str">
        <f>'Златибор 2018'!C76</f>
        <v>ком.</v>
      </c>
      <c r="D76" s="46"/>
      <c r="E76" s="10">
        <v>100000</v>
      </c>
      <c r="F76" s="61">
        <f t="shared" si="13"/>
        <v>0</v>
      </c>
      <c r="G76" s="36">
        <f t="shared" si="15"/>
        <v>0</v>
      </c>
      <c r="H76" s="60">
        <f t="shared" si="16"/>
        <v>0</v>
      </c>
      <c r="I76" s="37">
        <f t="shared" si="17"/>
        <v>0</v>
      </c>
      <c r="J76" s="38"/>
      <c r="K76" s="41"/>
      <c r="L76" s="61">
        <f t="shared" si="14"/>
        <v>0</v>
      </c>
      <c r="M76" s="36">
        <f t="shared" si="18"/>
        <v>0</v>
      </c>
      <c r="N76" s="36">
        <f t="shared" si="19"/>
        <v>0</v>
      </c>
      <c r="O76" s="37">
        <f t="shared" si="20"/>
        <v>0</v>
      </c>
      <c r="P76" s="153">
        <f t="shared" si="12"/>
        <v>0</v>
      </c>
      <c r="Q76" s="175">
        <f t="shared" si="21"/>
        <v>0</v>
      </c>
      <c r="R76" s="154">
        <f t="shared" si="21"/>
        <v>0</v>
      </c>
      <c r="S76" s="155">
        <f t="shared" si="22"/>
        <v>0</v>
      </c>
      <c r="V76" s="86"/>
    </row>
    <row r="77" spans="1:22" s="85" customFormat="1" ht="12" customHeight="1" hidden="1">
      <c r="A77" s="121">
        <f>'Златибор 2018'!A77</f>
        <v>72</v>
      </c>
      <c r="B77" s="93" t="str">
        <f>'Златибор 2018'!B77</f>
        <v>Набавка моторних санки</v>
      </c>
      <c r="C77" s="94" t="str">
        <f>'Златибор 2018'!C77</f>
        <v>ком.</v>
      </c>
      <c r="D77" s="46"/>
      <c r="E77" s="10">
        <v>1500000</v>
      </c>
      <c r="F77" s="61">
        <f t="shared" si="13"/>
        <v>0</v>
      </c>
      <c r="G77" s="36">
        <f t="shared" si="15"/>
        <v>0</v>
      </c>
      <c r="H77" s="60">
        <f t="shared" si="16"/>
        <v>0</v>
      </c>
      <c r="I77" s="37">
        <f t="shared" si="17"/>
        <v>0</v>
      </c>
      <c r="J77" s="38"/>
      <c r="K77" s="41"/>
      <c r="L77" s="61">
        <f t="shared" si="14"/>
        <v>0</v>
      </c>
      <c r="M77" s="36">
        <f t="shared" si="18"/>
        <v>0</v>
      </c>
      <c r="N77" s="36">
        <f t="shared" si="19"/>
        <v>0</v>
      </c>
      <c r="O77" s="37">
        <f t="shared" si="20"/>
        <v>0</v>
      </c>
      <c r="P77" s="153">
        <f t="shared" si="12"/>
        <v>0</v>
      </c>
      <c r="Q77" s="175">
        <f t="shared" si="21"/>
        <v>0</v>
      </c>
      <c r="R77" s="154">
        <f t="shared" si="21"/>
        <v>0</v>
      </c>
      <c r="S77" s="155">
        <f t="shared" si="22"/>
        <v>0</v>
      </c>
      <c r="V77" s="86"/>
    </row>
    <row r="78" spans="1:22" s="85" customFormat="1" ht="12" customHeight="1" hidden="1">
      <c r="A78" s="121">
        <f>'Златибор 2018'!A78</f>
        <v>73</v>
      </c>
      <c r="B78" s="93" t="str">
        <f>'Златибор 2018'!B78</f>
        <v>Набавка квада</v>
      </c>
      <c r="C78" s="94" t="str">
        <f>'Златибор 2018'!C78</f>
        <v>ком.</v>
      </c>
      <c r="D78" s="46"/>
      <c r="E78" s="10">
        <v>1500000</v>
      </c>
      <c r="F78" s="61">
        <f t="shared" si="13"/>
        <v>0</v>
      </c>
      <c r="G78" s="36">
        <f t="shared" si="15"/>
        <v>0</v>
      </c>
      <c r="H78" s="60">
        <f t="shared" si="16"/>
        <v>0</v>
      </c>
      <c r="I78" s="37">
        <f t="shared" si="17"/>
        <v>0</v>
      </c>
      <c r="J78" s="38"/>
      <c r="K78" s="41"/>
      <c r="L78" s="61">
        <f t="shared" si="14"/>
        <v>0</v>
      </c>
      <c r="M78" s="36">
        <f t="shared" si="18"/>
        <v>0</v>
      </c>
      <c r="N78" s="36">
        <f t="shared" si="19"/>
        <v>0</v>
      </c>
      <c r="O78" s="37">
        <f t="shared" si="20"/>
        <v>0</v>
      </c>
      <c r="P78" s="153">
        <f t="shared" si="12"/>
        <v>0</v>
      </c>
      <c r="Q78" s="175">
        <f t="shared" si="21"/>
        <v>0</v>
      </c>
      <c r="R78" s="154">
        <f t="shared" si="21"/>
        <v>0</v>
      </c>
      <c r="S78" s="155">
        <f t="shared" si="22"/>
        <v>0</v>
      </c>
      <c r="V78" s="86"/>
    </row>
    <row r="79" spans="1:22" s="85" customFormat="1" ht="12" customHeight="1" hidden="1">
      <c r="A79" s="121">
        <f>'Златибор 2018'!A79</f>
        <v>74</v>
      </c>
      <c r="B79" s="93" t="str">
        <f>'Златибор 2018'!B79</f>
        <v>Набавка двогледа</v>
      </c>
      <c r="C79" s="94" t="str">
        <f>'Златибор 2018'!C79</f>
        <v>ком.</v>
      </c>
      <c r="D79" s="46"/>
      <c r="E79" s="10">
        <v>30000</v>
      </c>
      <c r="F79" s="61">
        <f t="shared" si="13"/>
        <v>0</v>
      </c>
      <c r="G79" s="36">
        <f t="shared" si="15"/>
        <v>0</v>
      </c>
      <c r="H79" s="60">
        <f t="shared" si="16"/>
        <v>0</v>
      </c>
      <c r="I79" s="37">
        <f t="shared" si="17"/>
        <v>0</v>
      </c>
      <c r="J79" s="38"/>
      <c r="K79" s="41"/>
      <c r="L79" s="61">
        <f t="shared" si="14"/>
        <v>0</v>
      </c>
      <c r="M79" s="36">
        <f t="shared" si="18"/>
        <v>0</v>
      </c>
      <c r="N79" s="36">
        <f t="shared" si="19"/>
        <v>0</v>
      </c>
      <c r="O79" s="37">
        <f t="shared" si="20"/>
        <v>0</v>
      </c>
      <c r="P79" s="153">
        <f t="shared" si="12"/>
        <v>0</v>
      </c>
      <c r="Q79" s="175">
        <f t="shared" si="21"/>
        <v>0</v>
      </c>
      <c r="R79" s="154">
        <f t="shared" si="21"/>
        <v>0</v>
      </c>
      <c r="S79" s="155">
        <f t="shared" si="22"/>
        <v>0</v>
      </c>
      <c r="V79" s="86"/>
    </row>
    <row r="80" spans="1:22" s="85" customFormat="1" ht="12" customHeight="1" hidden="1">
      <c r="A80" s="121">
        <f>'Златибор 2018'!A80</f>
        <v>75</v>
      </c>
      <c r="B80" s="93" t="str">
        <f>'Златибор 2018'!B80</f>
        <v>Набавка панорамских двогледа</v>
      </c>
      <c r="C80" s="94" t="str">
        <f>'Златибор 2018'!C80</f>
        <v>ком.</v>
      </c>
      <c r="D80" s="46"/>
      <c r="E80" s="10"/>
      <c r="F80" s="61">
        <f t="shared" si="13"/>
        <v>0</v>
      </c>
      <c r="G80" s="36">
        <f t="shared" si="15"/>
        <v>0</v>
      </c>
      <c r="H80" s="60">
        <f t="shared" si="16"/>
        <v>0</v>
      </c>
      <c r="I80" s="37">
        <f t="shared" si="17"/>
        <v>0</v>
      </c>
      <c r="J80" s="38"/>
      <c r="K80" s="41"/>
      <c r="L80" s="61">
        <f t="shared" si="14"/>
        <v>0</v>
      </c>
      <c r="M80" s="36">
        <f t="shared" si="18"/>
        <v>0</v>
      </c>
      <c r="N80" s="36">
        <f t="shared" si="19"/>
        <v>0</v>
      </c>
      <c r="O80" s="37">
        <f t="shared" si="20"/>
        <v>0</v>
      </c>
      <c r="P80" s="153">
        <f t="shared" si="12"/>
        <v>0</v>
      </c>
      <c r="Q80" s="175">
        <f t="shared" si="21"/>
        <v>0</v>
      </c>
      <c r="R80" s="154">
        <f t="shared" si="21"/>
        <v>0</v>
      </c>
      <c r="S80" s="155">
        <f t="shared" si="22"/>
        <v>0</v>
      </c>
      <c r="V80" s="86"/>
    </row>
    <row r="81" spans="1:22" s="85" customFormat="1" ht="12" customHeight="1" hidden="1">
      <c r="A81" s="121">
        <f>'Златибор 2018'!A81</f>
        <v>76</v>
      </c>
      <c r="B81" s="93" t="str">
        <f>'Златибор 2018'!B81</f>
        <v>Набавка двогледа за ноћно осматрање</v>
      </c>
      <c r="C81" s="94" t="str">
        <f>'Златибор 2018'!C81</f>
        <v>ком.</v>
      </c>
      <c r="D81" s="46"/>
      <c r="E81" s="10">
        <v>150000</v>
      </c>
      <c r="F81" s="61">
        <f t="shared" si="13"/>
        <v>0</v>
      </c>
      <c r="G81" s="36">
        <f t="shared" si="15"/>
        <v>0</v>
      </c>
      <c r="H81" s="60">
        <f t="shared" si="16"/>
        <v>0</v>
      </c>
      <c r="I81" s="37">
        <f t="shared" si="17"/>
        <v>0</v>
      </c>
      <c r="J81" s="38"/>
      <c r="K81" s="41"/>
      <c r="L81" s="61">
        <f t="shared" si="14"/>
        <v>0</v>
      </c>
      <c r="M81" s="36">
        <f t="shared" si="18"/>
        <v>0</v>
      </c>
      <c r="N81" s="36">
        <f t="shared" si="19"/>
        <v>0</v>
      </c>
      <c r="O81" s="37">
        <f t="shared" si="20"/>
        <v>0</v>
      </c>
      <c r="P81" s="153">
        <f t="shared" si="12"/>
        <v>0</v>
      </c>
      <c r="Q81" s="175">
        <f t="shared" si="21"/>
        <v>0</v>
      </c>
      <c r="R81" s="154">
        <f t="shared" si="21"/>
        <v>0</v>
      </c>
      <c r="S81" s="155">
        <f t="shared" si="22"/>
        <v>0</v>
      </c>
      <c r="V81" s="86"/>
    </row>
    <row r="82" spans="1:22" s="85" customFormat="1" ht="12" customHeight="1" hidden="1">
      <c r="A82" s="121">
        <f>'Златибор 2018'!A82</f>
        <v>77</v>
      </c>
      <c r="B82" s="93" t="str">
        <f>'Златибор 2018'!B82</f>
        <v>Набавка фотоапарата</v>
      </c>
      <c r="C82" s="94" t="str">
        <f>'Златибор 2018'!C82</f>
        <v>ком.</v>
      </c>
      <c r="D82" s="46"/>
      <c r="E82" s="10">
        <v>92500</v>
      </c>
      <c r="F82" s="61">
        <f t="shared" si="13"/>
        <v>0</v>
      </c>
      <c r="G82" s="36">
        <f t="shared" si="15"/>
        <v>0</v>
      </c>
      <c r="H82" s="60">
        <f t="shared" si="16"/>
        <v>0</v>
      </c>
      <c r="I82" s="37">
        <f t="shared" si="17"/>
        <v>0</v>
      </c>
      <c r="J82" s="38"/>
      <c r="K82" s="41"/>
      <c r="L82" s="61">
        <f t="shared" si="14"/>
        <v>0</v>
      </c>
      <c r="M82" s="36">
        <f t="shared" si="18"/>
        <v>0</v>
      </c>
      <c r="N82" s="36">
        <f t="shared" si="19"/>
        <v>0</v>
      </c>
      <c r="O82" s="37">
        <f t="shared" si="20"/>
        <v>0</v>
      </c>
      <c r="P82" s="153">
        <f t="shared" si="12"/>
        <v>0</v>
      </c>
      <c r="Q82" s="175">
        <f t="shared" si="21"/>
        <v>0</v>
      </c>
      <c r="R82" s="154">
        <f t="shared" si="21"/>
        <v>0</v>
      </c>
      <c r="S82" s="155">
        <f t="shared" si="22"/>
        <v>0</v>
      </c>
      <c r="V82" s="86"/>
    </row>
    <row r="83" spans="1:22" s="85" customFormat="1" ht="12" customHeight="1" hidden="1">
      <c r="A83" s="121">
        <f>'Златибор 2018'!A83</f>
        <v>78</v>
      </c>
      <c r="B83" s="93" t="str">
        <f>'Златибор 2018'!B83</f>
        <v>Изградња високих осматрачница</v>
      </c>
      <c r="C83" s="94" t="str">
        <f>'Златибор 2018'!C83</f>
        <v>ком.</v>
      </c>
      <c r="D83" s="46"/>
      <c r="E83" s="10">
        <v>240000</v>
      </c>
      <c r="F83" s="61">
        <f t="shared" si="13"/>
        <v>0</v>
      </c>
      <c r="G83" s="36">
        <f t="shared" si="15"/>
        <v>0</v>
      </c>
      <c r="H83" s="60">
        <f t="shared" si="16"/>
        <v>0</v>
      </c>
      <c r="I83" s="37">
        <f t="shared" si="17"/>
        <v>0</v>
      </c>
      <c r="J83" s="38"/>
      <c r="K83" s="41"/>
      <c r="L83" s="61">
        <f t="shared" si="14"/>
        <v>0</v>
      </c>
      <c r="M83" s="36">
        <f t="shared" si="18"/>
        <v>0</v>
      </c>
      <c r="N83" s="36">
        <f t="shared" si="19"/>
        <v>0</v>
      </c>
      <c r="O83" s="37">
        <f t="shared" si="20"/>
        <v>0</v>
      </c>
      <c r="P83" s="153">
        <f t="shared" si="12"/>
        <v>0</v>
      </c>
      <c r="Q83" s="175">
        <f t="shared" si="21"/>
        <v>0</v>
      </c>
      <c r="R83" s="154">
        <f t="shared" si="21"/>
        <v>0</v>
      </c>
      <c r="S83" s="155">
        <f t="shared" si="22"/>
        <v>0</v>
      </c>
      <c r="V83" s="86"/>
    </row>
    <row r="84" spans="1:22" s="85" customFormat="1" ht="12">
      <c r="A84" s="121">
        <f>'Златибор 2018'!A84</f>
        <v>79</v>
      </c>
      <c r="B84" s="93" t="str">
        <f>'Златибор 2018'!B84</f>
        <v>Изградња чека</v>
      </c>
      <c r="C84" s="94" t="str">
        <f>'Златибор 2018'!C84</f>
        <v>ком.</v>
      </c>
      <c r="D84" s="46">
        <v>1</v>
      </c>
      <c r="E84" s="10">
        <v>170000</v>
      </c>
      <c r="F84" s="61">
        <f t="shared" si="13"/>
        <v>170000</v>
      </c>
      <c r="G84" s="36">
        <f t="shared" si="15"/>
        <v>51000</v>
      </c>
      <c r="H84" s="60">
        <f t="shared" si="16"/>
        <v>25500</v>
      </c>
      <c r="I84" s="37">
        <f t="shared" si="17"/>
        <v>93500.00000000001</v>
      </c>
      <c r="J84" s="38"/>
      <c r="K84" s="41"/>
      <c r="L84" s="61">
        <f t="shared" si="14"/>
        <v>0</v>
      </c>
      <c r="M84" s="36">
        <f t="shared" si="18"/>
        <v>0</v>
      </c>
      <c r="N84" s="36">
        <f t="shared" si="19"/>
        <v>0</v>
      </c>
      <c r="O84" s="37">
        <f t="shared" si="20"/>
        <v>0</v>
      </c>
      <c r="P84" s="153">
        <f t="shared" si="12"/>
        <v>51000</v>
      </c>
      <c r="Q84" s="175">
        <f t="shared" si="21"/>
        <v>25500</v>
      </c>
      <c r="R84" s="154">
        <f t="shared" si="21"/>
        <v>93500.00000000001</v>
      </c>
      <c r="S84" s="155">
        <f t="shared" si="22"/>
        <v>170000</v>
      </c>
      <c r="V84" s="86"/>
    </row>
    <row r="85" spans="1:22" s="85" customFormat="1" ht="12">
      <c r="A85" s="121">
        <f>'Златибор 2018'!A85</f>
        <v>80</v>
      </c>
      <c r="B85" s="93" t="str">
        <f>'Златибор 2018'!B85</f>
        <v>Активности на одношењу смећа</v>
      </c>
      <c r="C85" s="94" t="str">
        <f>'Златибор 2018'!C85</f>
        <v>ком.</v>
      </c>
      <c r="D85" s="46">
        <v>1</v>
      </c>
      <c r="E85" s="10">
        <v>100000</v>
      </c>
      <c r="F85" s="61">
        <f t="shared" si="13"/>
        <v>100000</v>
      </c>
      <c r="G85" s="36">
        <f t="shared" si="15"/>
        <v>30000</v>
      </c>
      <c r="H85" s="60">
        <f t="shared" si="16"/>
        <v>15000</v>
      </c>
      <c r="I85" s="37">
        <f t="shared" si="17"/>
        <v>55000.00000000001</v>
      </c>
      <c r="J85" s="38"/>
      <c r="K85" s="41"/>
      <c r="L85" s="61">
        <f t="shared" si="14"/>
        <v>0</v>
      </c>
      <c r="M85" s="36">
        <f t="shared" si="18"/>
        <v>0</v>
      </c>
      <c r="N85" s="36">
        <f t="shared" si="19"/>
        <v>0</v>
      </c>
      <c r="O85" s="37">
        <f t="shared" si="20"/>
        <v>0</v>
      </c>
      <c r="P85" s="153">
        <f t="shared" si="12"/>
        <v>30000</v>
      </c>
      <c r="Q85" s="175">
        <f t="shared" si="21"/>
        <v>15000</v>
      </c>
      <c r="R85" s="154">
        <f t="shared" si="21"/>
        <v>55000.00000000001</v>
      </c>
      <c r="S85" s="155">
        <f t="shared" si="22"/>
        <v>100000</v>
      </c>
      <c r="V85" s="86"/>
    </row>
    <row r="86" spans="1:22" s="85" customFormat="1" ht="12" customHeight="1" hidden="1">
      <c r="A86" s="121">
        <f>'Златибор 2018'!A86</f>
        <v>81</v>
      </c>
      <c r="B86" s="93" t="str">
        <f>'Златибор 2018'!B86</f>
        <v>Набавка батеријских лампи</v>
      </c>
      <c r="C86" s="94" t="str">
        <f>'Златибор 2018'!C86</f>
        <v>ком.</v>
      </c>
      <c r="D86" s="46"/>
      <c r="E86" s="10">
        <v>15000</v>
      </c>
      <c r="F86" s="61">
        <f t="shared" si="13"/>
        <v>0</v>
      </c>
      <c r="G86" s="36">
        <f t="shared" si="15"/>
        <v>0</v>
      </c>
      <c r="H86" s="60">
        <f t="shared" si="16"/>
        <v>0</v>
      </c>
      <c r="I86" s="37">
        <f t="shared" si="17"/>
        <v>0</v>
      </c>
      <c r="J86" s="38"/>
      <c r="K86" s="41"/>
      <c r="L86" s="61">
        <f t="shared" si="14"/>
        <v>0</v>
      </c>
      <c r="M86" s="36">
        <f t="shared" si="18"/>
        <v>0</v>
      </c>
      <c r="N86" s="36">
        <f t="shared" si="19"/>
        <v>0</v>
      </c>
      <c r="O86" s="37">
        <f t="shared" si="20"/>
        <v>0</v>
      </c>
      <c r="P86" s="153">
        <f t="shared" si="12"/>
        <v>0</v>
      </c>
      <c r="Q86" s="175">
        <f t="shared" si="21"/>
        <v>0</v>
      </c>
      <c r="R86" s="154">
        <f t="shared" si="21"/>
        <v>0</v>
      </c>
      <c r="S86" s="155">
        <f t="shared" si="22"/>
        <v>0</v>
      </c>
      <c r="V86" s="86"/>
    </row>
    <row r="87" spans="1:22" s="85" customFormat="1" ht="12" customHeight="1" hidden="1">
      <c r="A87" s="121">
        <f>'Златибор 2018'!A87</f>
        <v>82</v>
      </c>
      <c r="B87" s="93" t="str">
        <f>'Златибор 2018'!B87</f>
        <v>Набавка GPS уређаја</v>
      </c>
      <c r="C87" s="94" t="str">
        <f>'Златибор 2018'!C87</f>
        <v>ком.</v>
      </c>
      <c r="D87" s="46"/>
      <c r="E87" s="10">
        <v>80000</v>
      </c>
      <c r="F87" s="61">
        <f t="shared" si="13"/>
        <v>0</v>
      </c>
      <c r="G87" s="36">
        <f t="shared" si="15"/>
        <v>0</v>
      </c>
      <c r="H87" s="60">
        <f t="shared" si="16"/>
        <v>0</v>
      </c>
      <c r="I87" s="37">
        <f t="shared" si="17"/>
        <v>0</v>
      </c>
      <c r="J87" s="38"/>
      <c r="K87" s="41"/>
      <c r="L87" s="61">
        <f t="shared" si="14"/>
        <v>0</v>
      </c>
      <c r="M87" s="36">
        <f t="shared" si="18"/>
        <v>0</v>
      </c>
      <c r="N87" s="36">
        <f t="shared" si="19"/>
        <v>0</v>
      </c>
      <c r="O87" s="37">
        <f t="shared" si="20"/>
        <v>0</v>
      </c>
      <c r="P87" s="153">
        <f t="shared" si="12"/>
        <v>0</v>
      </c>
      <c r="Q87" s="175">
        <f t="shared" si="21"/>
        <v>0</v>
      </c>
      <c r="R87" s="154">
        <f t="shared" si="21"/>
        <v>0</v>
      </c>
      <c r="S87" s="155">
        <f t="shared" si="22"/>
        <v>0</v>
      </c>
      <c r="V87" s="86"/>
    </row>
    <row r="88" spans="1:22" s="85" customFormat="1" ht="12" customHeight="1" hidden="1">
      <c r="A88" s="121">
        <f>'Златибор 2018'!A88</f>
        <v>83</v>
      </c>
      <c r="B88" s="93" t="str">
        <f>'Златибор 2018'!B88</f>
        <v>Пројекти и радови на реконструкцији старих воденица, ваљарица и сл.</v>
      </c>
      <c r="C88" s="94" t="str">
        <f>'Златибор 2018'!C88</f>
        <v>ком.</v>
      </c>
      <c r="D88" s="46"/>
      <c r="E88" s="10">
        <v>2000000</v>
      </c>
      <c r="F88" s="61">
        <f t="shared" si="13"/>
        <v>0</v>
      </c>
      <c r="G88" s="36">
        <f t="shared" si="15"/>
        <v>0</v>
      </c>
      <c r="H88" s="60">
        <f t="shared" si="16"/>
        <v>0</v>
      </c>
      <c r="I88" s="37">
        <f t="shared" si="17"/>
        <v>0</v>
      </c>
      <c r="J88" s="38"/>
      <c r="K88" s="41"/>
      <c r="L88" s="61">
        <f t="shared" si="14"/>
        <v>0</v>
      </c>
      <c r="M88" s="36">
        <f t="shared" si="18"/>
        <v>0</v>
      </c>
      <c r="N88" s="36">
        <f t="shared" si="19"/>
        <v>0</v>
      </c>
      <c r="O88" s="37">
        <f t="shared" si="20"/>
        <v>0</v>
      </c>
      <c r="P88" s="153">
        <f t="shared" si="12"/>
        <v>0</v>
      </c>
      <c r="Q88" s="175">
        <f t="shared" si="21"/>
        <v>0</v>
      </c>
      <c r="R88" s="154">
        <f t="shared" si="21"/>
        <v>0</v>
      </c>
      <c r="S88" s="155">
        <f t="shared" si="22"/>
        <v>0</v>
      </c>
      <c r="V88" s="86"/>
    </row>
    <row r="89" spans="1:22" s="85" customFormat="1" ht="21" customHeight="1" hidden="1">
      <c r="A89" s="121">
        <f>'Златибор 2018'!A89</f>
        <v>84</v>
      </c>
      <c r="B89" s="93" t="str">
        <f>'Златибор 2018'!B89</f>
        <v>Изгдадња дрвеног моста</v>
      </c>
      <c r="C89" s="94" t="str">
        <f>'Златибор 2018'!C89</f>
        <v>м</v>
      </c>
      <c r="D89" s="46"/>
      <c r="E89" s="10">
        <v>12200</v>
      </c>
      <c r="F89" s="61">
        <f t="shared" si="13"/>
        <v>0</v>
      </c>
      <c r="G89" s="36">
        <f t="shared" si="15"/>
        <v>0</v>
      </c>
      <c r="H89" s="60">
        <f t="shared" si="16"/>
        <v>0</v>
      </c>
      <c r="I89" s="37">
        <f t="shared" si="17"/>
        <v>0</v>
      </c>
      <c r="J89" s="38"/>
      <c r="K89" s="41"/>
      <c r="L89" s="61">
        <f t="shared" si="14"/>
        <v>0</v>
      </c>
      <c r="M89" s="36">
        <f t="shared" si="18"/>
        <v>0</v>
      </c>
      <c r="N89" s="36">
        <f t="shared" si="19"/>
        <v>0</v>
      </c>
      <c r="O89" s="37">
        <f t="shared" si="20"/>
        <v>0</v>
      </c>
      <c r="P89" s="153">
        <f t="shared" si="12"/>
        <v>0</v>
      </c>
      <c r="Q89" s="175">
        <f t="shared" si="21"/>
        <v>0</v>
      </c>
      <c r="R89" s="154">
        <f t="shared" si="21"/>
        <v>0</v>
      </c>
      <c r="S89" s="155">
        <f t="shared" si="22"/>
        <v>0</v>
      </c>
      <c r="V89" s="86"/>
    </row>
    <row r="90" spans="1:22" s="85" customFormat="1" ht="12">
      <c r="A90" s="121">
        <f>'Златибор 2018'!A90</f>
        <v>85</v>
      </c>
      <c r="B90" s="93" t="str">
        <f>'Златибор 2018'!B90</f>
        <v>Откуп старих предмета за формирање изложбене збирке</v>
      </c>
      <c r="C90" s="94" t="str">
        <f>'Златибор 2018'!C90</f>
        <v>ком.</v>
      </c>
      <c r="D90" s="46">
        <v>1</v>
      </c>
      <c r="E90" s="10">
        <v>100000</v>
      </c>
      <c r="F90" s="61">
        <f t="shared" si="13"/>
        <v>100000</v>
      </c>
      <c r="G90" s="36">
        <f t="shared" si="15"/>
        <v>30000</v>
      </c>
      <c r="H90" s="60">
        <f t="shared" si="16"/>
        <v>15000</v>
      </c>
      <c r="I90" s="37">
        <f t="shared" si="17"/>
        <v>55000.00000000001</v>
      </c>
      <c r="J90" s="38"/>
      <c r="K90" s="41"/>
      <c r="L90" s="61">
        <f t="shared" si="14"/>
        <v>0</v>
      </c>
      <c r="M90" s="36">
        <f t="shared" si="18"/>
        <v>0</v>
      </c>
      <c r="N90" s="36">
        <f t="shared" si="19"/>
        <v>0</v>
      </c>
      <c r="O90" s="37">
        <f t="shared" si="20"/>
        <v>0</v>
      </c>
      <c r="P90" s="153">
        <f t="shared" si="12"/>
        <v>30000</v>
      </c>
      <c r="Q90" s="175">
        <f t="shared" si="21"/>
        <v>15000</v>
      </c>
      <c r="R90" s="154">
        <f t="shared" si="21"/>
        <v>55000.00000000001</v>
      </c>
      <c r="S90" s="155">
        <f t="shared" si="22"/>
        <v>100000</v>
      </c>
      <c r="V90" s="86"/>
    </row>
    <row r="91" spans="1:22" s="85" customFormat="1" ht="12" customHeight="1" hidden="1">
      <c r="A91" s="121">
        <f>'Златибор 2018'!A91</f>
        <v>86</v>
      </c>
      <c r="B91" s="93" t="str">
        <f>'Златибор 2018'!B91</f>
        <v>Набавка тримера за траву</v>
      </c>
      <c r="C91" s="94" t="str">
        <f>'Златибор 2018'!C91</f>
        <v>ком.</v>
      </c>
      <c r="D91" s="46"/>
      <c r="E91" s="10">
        <v>80000</v>
      </c>
      <c r="F91" s="61">
        <f t="shared" si="13"/>
        <v>0</v>
      </c>
      <c r="G91" s="36">
        <f t="shared" si="15"/>
        <v>0</v>
      </c>
      <c r="H91" s="60">
        <f t="shared" si="16"/>
        <v>0</v>
      </c>
      <c r="I91" s="37">
        <f t="shared" si="17"/>
        <v>0</v>
      </c>
      <c r="J91" s="38"/>
      <c r="K91" s="41"/>
      <c r="L91" s="61">
        <f t="shared" si="14"/>
        <v>0</v>
      </c>
      <c r="M91" s="36">
        <f t="shared" si="18"/>
        <v>0</v>
      </c>
      <c r="N91" s="36">
        <f t="shared" si="19"/>
        <v>0</v>
      </c>
      <c r="O91" s="37">
        <f t="shared" si="20"/>
        <v>0</v>
      </c>
      <c r="P91" s="153">
        <f t="shared" si="12"/>
        <v>0</v>
      </c>
      <c r="Q91" s="175">
        <f t="shared" si="21"/>
        <v>0</v>
      </c>
      <c r="R91" s="154">
        <f t="shared" si="21"/>
        <v>0</v>
      </c>
      <c r="S91" s="155">
        <f t="shared" si="22"/>
        <v>0</v>
      </c>
      <c r="V91" s="86"/>
    </row>
    <row r="92" spans="1:22" s="85" customFormat="1" ht="12" customHeight="1" hidden="1">
      <c r="A92" s="121">
        <f>'Златибор 2018'!A92</f>
        <v>87</v>
      </c>
      <c r="B92" s="93" t="str">
        <f>'Златибор 2018'!B92</f>
        <v>Набавка штампача са скенером</v>
      </c>
      <c r="C92" s="94" t="str">
        <f>'Златибор 2018'!C92</f>
        <v>ком.</v>
      </c>
      <c r="D92" s="46"/>
      <c r="E92" s="10">
        <v>50000</v>
      </c>
      <c r="F92" s="61">
        <f t="shared" si="13"/>
        <v>0</v>
      </c>
      <c r="G92" s="36">
        <f t="shared" si="15"/>
        <v>0</v>
      </c>
      <c r="H92" s="60">
        <f t="shared" si="16"/>
        <v>0</v>
      </c>
      <c r="I92" s="37">
        <f t="shared" si="17"/>
        <v>0</v>
      </c>
      <c r="J92" s="38"/>
      <c r="K92" s="41"/>
      <c r="L92" s="61">
        <f t="shared" si="14"/>
        <v>0</v>
      </c>
      <c r="M92" s="36">
        <f t="shared" si="18"/>
        <v>0</v>
      </c>
      <c r="N92" s="36">
        <f t="shared" si="19"/>
        <v>0</v>
      </c>
      <c r="O92" s="37">
        <f t="shared" si="20"/>
        <v>0</v>
      </c>
      <c r="P92" s="153">
        <f t="shared" si="12"/>
        <v>0</v>
      </c>
      <c r="Q92" s="175">
        <f t="shared" si="21"/>
        <v>0</v>
      </c>
      <c r="R92" s="154">
        <f t="shared" si="21"/>
        <v>0</v>
      </c>
      <c r="S92" s="155">
        <f t="shared" si="22"/>
        <v>0</v>
      </c>
      <c r="V92" s="86"/>
    </row>
    <row r="93" spans="1:22" s="85" customFormat="1" ht="12">
      <c r="A93" s="121">
        <f>'Златибор 2018'!A93</f>
        <v>88</v>
      </c>
      <c r="B93" s="93" t="str">
        <f>'Златибор 2018'!B93</f>
        <v>Набавка геодетских радова</v>
      </c>
      <c r="C93" s="94" t="str">
        <f>'Златибор 2018'!C93</f>
        <v>ком.</v>
      </c>
      <c r="D93" s="46">
        <v>1</v>
      </c>
      <c r="E93" s="10">
        <v>100000</v>
      </c>
      <c r="F93" s="61">
        <f t="shared" si="13"/>
        <v>100000</v>
      </c>
      <c r="G93" s="36">
        <f t="shared" si="15"/>
        <v>30000</v>
      </c>
      <c r="H93" s="60">
        <f t="shared" si="16"/>
        <v>15000</v>
      </c>
      <c r="I93" s="37">
        <f t="shared" si="17"/>
        <v>55000.00000000001</v>
      </c>
      <c r="J93" s="38"/>
      <c r="K93" s="41"/>
      <c r="L93" s="61">
        <f t="shared" si="14"/>
        <v>0</v>
      </c>
      <c r="M93" s="36">
        <f t="shared" si="18"/>
        <v>0</v>
      </c>
      <c r="N93" s="36">
        <f t="shared" si="19"/>
        <v>0</v>
      </c>
      <c r="O93" s="37">
        <f t="shared" si="20"/>
        <v>0</v>
      </c>
      <c r="P93" s="153">
        <f t="shared" si="12"/>
        <v>30000</v>
      </c>
      <c r="Q93" s="175">
        <f t="shared" si="21"/>
        <v>15000</v>
      </c>
      <c r="R93" s="154">
        <f t="shared" si="21"/>
        <v>55000.00000000001</v>
      </c>
      <c r="S93" s="155">
        <f t="shared" si="22"/>
        <v>100000</v>
      </c>
      <c r="V93" s="86"/>
    </row>
    <row r="94" spans="1:22" s="85" customFormat="1" ht="12" customHeight="1" hidden="1">
      <c r="A94" s="121">
        <f>'Златибор 2018'!A94</f>
        <v>89</v>
      </c>
      <c r="B94" s="93" t="str">
        <f>'Златибор 2018'!B94</f>
        <v>Трошкови израде основа газдовања шумама</v>
      </c>
      <c r="C94" s="94" t="str">
        <f>'Златибор 2018'!C94</f>
        <v>ком.</v>
      </c>
      <c r="D94" s="46"/>
      <c r="E94" s="10"/>
      <c r="F94" s="61">
        <f t="shared" si="13"/>
        <v>0</v>
      </c>
      <c r="G94" s="36">
        <f t="shared" si="15"/>
        <v>0</v>
      </c>
      <c r="H94" s="60">
        <f t="shared" si="16"/>
        <v>0</v>
      </c>
      <c r="I94" s="37">
        <f t="shared" si="17"/>
        <v>0</v>
      </c>
      <c r="J94" s="38"/>
      <c r="K94" s="41"/>
      <c r="L94" s="61">
        <f t="shared" si="14"/>
        <v>0</v>
      </c>
      <c r="M94" s="36">
        <f t="shared" si="18"/>
        <v>0</v>
      </c>
      <c r="N94" s="36">
        <f t="shared" si="19"/>
        <v>0</v>
      </c>
      <c r="O94" s="37">
        <f t="shared" si="20"/>
        <v>0</v>
      </c>
      <c r="P94" s="153">
        <f t="shared" si="12"/>
        <v>0</v>
      </c>
      <c r="Q94" s="175">
        <f t="shared" si="21"/>
        <v>0</v>
      </c>
      <c r="R94" s="154">
        <f t="shared" si="21"/>
        <v>0</v>
      </c>
      <c r="S94" s="155">
        <f t="shared" si="22"/>
        <v>0</v>
      </c>
      <c r="V94" s="86"/>
    </row>
    <row r="95" spans="1:22" s="85" customFormat="1" ht="12" customHeight="1" hidden="1">
      <c r="A95" s="121">
        <f>'Златибор 2018'!A95</f>
        <v>90</v>
      </c>
      <c r="B95" s="93" t="str">
        <f>'Златибор 2018'!B95</f>
        <v>Реализација пројекта презентације ЗП у оквиру клуба Кошутњак</v>
      </c>
      <c r="C95" s="94" t="str">
        <f>'Златибор 2018'!C95</f>
        <v>ком.</v>
      </c>
      <c r="D95" s="46"/>
      <c r="E95" s="70"/>
      <c r="F95" s="61">
        <f t="shared" si="13"/>
        <v>0</v>
      </c>
      <c r="G95" s="36">
        <f t="shared" si="15"/>
        <v>0</v>
      </c>
      <c r="H95" s="60">
        <f t="shared" si="16"/>
        <v>0</v>
      </c>
      <c r="I95" s="37">
        <f t="shared" si="17"/>
        <v>0</v>
      </c>
      <c r="J95" s="38"/>
      <c r="K95" s="41"/>
      <c r="L95" s="61">
        <f t="shared" si="14"/>
        <v>0</v>
      </c>
      <c r="M95" s="36">
        <f t="shared" si="18"/>
        <v>0</v>
      </c>
      <c r="N95" s="36">
        <f t="shared" si="19"/>
        <v>0</v>
      </c>
      <c r="O95" s="37">
        <f t="shared" si="20"/>
        <v>0</v>
      </c>
      <c r="P95" s="153">
        <f t="shared" si="12"/>
        <v>0</v>
      </c>
      <c r="Q95" s="175">
        <f t="shared" si="21"/>
        <v>0</v>
      </c>
      <c r="R95" s="154">
        <f t="shared" si="21"/>
        <v>0</v>
      </c>
      <c r="S95" s="155">
        <f t="shared" si="22"/>
        <v>0</v>
      </c>
      <c r="V95" s="86"/>
    </row>
    <row r="96" spans="1:22" s="85" customFormat="1" ht="12" customHeight="1" hidden="1">
      <c r="A96" s="121">
        <f>'Златибор 2018'!A96</f>
        <v>0</v>
      </c>
      <c r="B96" s="93">
        <f>'Златибор 2018'!B96</f>
        <v>0</v>
      </c>
      <c r="C96" s="94">
        <f>'Златибор 2018'!C96</f>
        <v>0</v>
      </c>
      <c r="D96" s="46"/>
      <c r="E96" s="70"/>
      <c r="F96" s="61">
        <f t="shared" si="13"/>
        <v>0</v>
      </c>
      <c r="G96" s="36">
        <f t="shared" si="15"/>
        <v>0</v>
      </c>
      <c r="H96" s="60">
        <f t="shared" si="16"/>
        <v>0</v>
      </c>
      <c r="I96" s="37">
        <f t="shared" si="17"/>
        <v>0</v>
      </c>
      <c r="J96" s="38"/>
      <c r="K96" s="41"/>
      <c r="L96" s="61">
        <f t="shared" si="14"/>
        <v>0</v>
      </c>
      <c r="M96" s="130">
        <f t="shared" si="18"/>
        <v>0</v>
      </c>
      <c r="N96" s="36">
        <f t="shared" si="19"/>
        <v>0</v>
      </c>
      <c r="O96" s="37">
        <f t="shared" si="20"/>
        <v>0</v>
      </c>
      <c r="P96" s="153">
        <f t="shared" si="12"/>
        <v>0</v>
      </c>
      <c r="Q96" s="175">
        <f t="shared" si="21"/>
        <v>0</v>
      </c>
      <c r="R96" s="154">
        <f t="shared" si="21"/>
        <v>0</v>
      </c>
      <c r="S96" s="155">
        <f t="shared" si="22"/>
        <v>0</v>
      </c>
      <c r="V96" s="86"/>
    </row>
    <row r="97" spans="1:22" s="85" customFormat="1" ht="12" customHeight="1" hidden="1">
      <c r="A97" s="121">
        <f>'Златибор 2018'!A97</f>
        <v>0</v>
      </c>
      <c r="B97" s="93">
        <f>'Златибор 2018'!B97</f>
        <v>0</v>
      </c>
      <c r="C97" s="94">
        <f>'Златибор 2018'!C97</f>
        <v>0</v>
      </c>
      <c r="D97" s="45"/>
      <c r="E97" s="70"/>
      <c r="F97" s="61">
        <f t="shared" si="13"/>
        <v>0</v>
      </c>
      <c r="G97" s="36">
        <f t="shared" si="15"/>
        <v>0</v>
      </c>
      <c r="H97" s="60">
        <f t="shared" si="16"/>
        <v>0</v>
      </c>
      <c r="I97" s="37">
        <f t="shared" si="17"/>
        <v>0</v>
      </c>
      <c r="J97" s="35"/>
      <c r="K97" s="36"/>
      <c r="L97" s="60">
        <f t="shared" si="14"/>
        <v>0</v>
      </c>
      <c r="M97" s="130">
        <f t="shared" si="18"/>
        <v>0</v>
      </c>
      <c r="N97" s="36">
        <f t="shared" si="19"/>
        <v>0</v>
      </c>
      <c r="O97" s="37">
        <f t="shared" si="20"/>
        <v>0</v>
      </c>
      <c r="P97" s="153">
        <f t="shared" si="12"/>
        <v>0</v>
      </c>
      <c r="Q97" s="175">
        <f t="shared" si="21"/>
        <v>0</v>
      </c>
      <c r="R97" s="154">
        <f t="shared" si="21"/>
        <v>0</v>
      </c>
      <c r="S97" s="155">
        <f t="shared" si="22"/>
        <v>0</v>
      </c>
      <c r="V97" s="86"/>
    </row>
    <row r="98" spans="1:22" s="85" customFormat="1" ht="12" customHeight="1" hidden="1">
      <c r="A98" s="121">
        <f>'Златибор 2018'!A98</f>
        <v>0</v>
      </c>
      <c r="B98" s="93">
        <f>'Златибор 2018'!B98</f>
        <v>0</v>
      </c>
      <c r="C98" s="94">
        <f>'Златибор 2018'!C98</f>
        <v>0</v>
      </c>
      <c r="D98" s="45"/>
      <c r="E98" s="70"/>
      <c r="F98" s="61">
        <f t="shared" si="13"/>
        <v>0</v>
      </c>
      <c r="G98" s="36">
        <f t="shared" si="15"/>
        <v>0</v>
      </c>
      <c r="H98" s="60">
        <f t="shared" si="16"/>
        <v>0</v>
      </c>
      <c r="I98" s="37">
        <f t="shared" si="17"/>
        <v>0</v>
      </c>
      <c r="J98" s="35"/>
      <c r="K98" s="36"/>
      <c r="L98" s="60">
        <f t="shared" si="14"/>
        <v>0</v>
      </c>
      <c r="M98" s="130">
        <f t="shared" si="18"/>
        <v>0</v>
      </c>
      <c r="N98" s="36">
        <f t="shared" si="19"/>
        <v>0</v>
      </c>
      <c r="O98" s="37">
        <f t="shared" si="20"/>
        <v>0</v>
      </c>
      <c r="P98" s="153">
        <f t="shared" si="12"/>
        <v>0</v>
      </c>
      <c r="Q98" s="175">
        <f t="shared" si="21"/>
        <v>0</v>
      </c>
      <c r="R98" s="154">
        <f t="shared" si="21"/>
        <v>0</v>
      </c>
      <c r="S98" s="155">
        <f t="shared" si="22"/>
        <v>0</v>
      </c>
      <c r="V98" s="86"/>
    </row>
    <row r="99" spans="1:22" s="85" customFormat="1" ht="12" customHeight="1" hidden="1">
      <c r="A99" s="121">
        <f>'Златибор 2018'!A99</f>
        <v>0</v>
      </c>
      <c r="B99" s="93">
        <f>'Златибор 2018'!B99</f>
        <v>0</v>
      </c>
      <c r="C99" s="94">
        <f>'Златибор 2018'!C99</f>
        <v>0</v>
      </c>
      <c r="D99" s="45"/>
      <c r="E99" s="70"/>
      <c r="F99" s="61">
        <f t="shared" si="13"/>
        <v>0</v>
      </c>
      <c r="G99" s="36">
        <f t="shared" si="15"/>
        <v>0</v>
      </c>
      <c r="H99" s="60">
        <f t="shared" si="16"/>
        <v>0</v>
      </c>
      <c r="I99" s="37">
        <f t="shared" si="17"/>
        <v>0</v>
      </c>
      <c r="J99" s="35"/>
      <c r="K99" s="36"/>
      <c r="L99" s="60">
        <f t="shared" si="14"/>
        <v>0</v>
      </c>
      <c r="M99" s="130">
        <f t="shared" si="18"/>
        <v>0</v>
      </c>
      <c r="N99" s="36">
        <f t="shared" si="19"/>
        <v>0</v>
      </c>
      <c r="O99" s="37">
        <f t="shared" si="20"/>
        <v>0</v>
      </c>
      <c r="P99" s="153">
        <f t="shared" si="12"/>
        <v>0</v>
      </c>
      <c r="Q99" s="175">
        <f t="shared" si="21"/>
        <v>0</v>
      </c>
      <c r="R99" s="154">
        <f t="shared" si="21"/>
        <v>0</v>
      </c>
      <c r="S99" s="155">
        <f t="shared" si="22"/>
        <v>0</v>
      </c>
      <c r="V99" s="86"/>
    </row>
    <row r="100" spans="1:22" s="85" customFormat="1" ht="12" customHeight="1" hidden="1">
      <c r="A100" s="121">
        <f>'Златибор 2018'!A100</f>
        <v>0</v>
      </c>
      <c r="B100" s="93">
        <f>'Златибор 2018'!B100</f>
        <v>0</v>
      </c>
      <c r="C100" s="94">
        <f>'Златибор 2018'!C100</f>
        <v>0</v>
      </c>
      <c r="D100" s="45"/>
      <c r="E100" s="70"/>
      <c r="F100" s="61">
        <f t="shared" si="13"/>
        <v>0</v>
      </c>
      <c r="G100" s="36">
        <f t="shared" si="15"/>
        <v>0</v>
      </c>
      <c r="H100" s="60">
        <f t="shared" si="16"/>
        <v>0</v>
      </c>
      <c r="I100" s="37">
        <f t="shared" si="17"/>
        <v>0</v>
      </c>
      <c r="J100" s="35"/>
      <c r="K100" s="36"/>
      <c r="L100" s="60">
        <f t="shared" si="14"/>
        <v>0</v>
      </c>
      <c r="M100" s="130">
        <f t="shared" si="18"/>
        <v>0</v>
      </c>
      <c r="N100" s="36">
        <f t="shared" si="19"/>
        <v>0</v>
      </c>
      <c r="O100" s="37">
        <f t="shared" si="20"/>
        <v>0</v>
      </c>
      <c r="P100" s="153">
        <f t="shared" si="12"/>
        <v>0</v>
      </c>
      <c r="Q100" s="175">
        <f t="shared" si="21"/>
        <v>0</v>
      </c>
      <c r="R100" s="154">
        <f t="shared" si="21"/>
        <v>0</v>
      </c>
      <c r="S100" s="155">
        <f t="shared" si="22"/>
        <v>0</v>
      </c>
      <c r="V100" s="86"/>
    </row>
    <row r="101" spans="1:22" s="85" customFormat="1" ht="12" customHeight="1" hidden="1">
      <c r="A101" s="121"/>
      <c r="B101" s="93"/>
      <c r="C101" s="94"/>
      <c r="D101" s="45"/>
      <c r="E101" s="70"/>
      <c r="F101" s="61">
        <f t="shared" si="13"/>
        <v>0</v>
      </c>
      <c r="G101" s="36">
        <f t="shared" si="15"/>
        <v>0</v>
      </c>
      <c r="H101" s="60">
        <f t="shared" si="16"/>
        <v>0</v>
      </c>
      <c r="I101" s="37">
        <f t="shared" si="17"/>
        <v>0</v>
      </c>
      <c r="J101" s="35"/>
      <c r="K101" s="36"/>
      <c r="L101" s="60">
        <f t="shared" si="14"/>
        <v>0</v>
      </c>
      <c r="M101" s="130">
        <f t="shared" si="18"/>
        <v>0</v>
      </c>
      <c r="N101" s="36">
        <f t="shared" si="19"/>
        <v>0</v>
      </c>
      <c r="O101" s="37">
        <f t="shared" si="20"/>
        <v>0</v>
      </c>
      <c r="P101" s="153">
        <f t="shared" si="12"/>
        <v>0</v>
      </c>
      <c r="Q101" s="175">
        <f t="shared" si="21"/>
        <v>0</v>
      </c>
      <c r="R101" s="154">
        <f t="shared" si="21"/>
        <v>0</v>
      </c>
      <c r="S101" s="155">
        <f t="shared" si="22"/>
        <v>0</v>
      </c>
      <c r="V101" s="86"/>
    </row>
    <row r="102" spans="1:22" s="85" customFormat="1" ht="12" customHeight="1" hidden="1">
      <c r="A102" s="121"/>
      <c r="B102" s="93"/>
      <c r="C102" s="94"/>
      <c r="D102" s="45"/>
      <c r="E102" s="70"/>
      <c r="F102" s="61">
        <f t="shared" si="13"/>
        <v>0</v>
      </c>
      <c r="G102" s="36">
        <f t="shared" si="15"/>
        <v>0</v>
      </c>
      <c r="H102" s="60">
        <f t="shared" si="16"/>
        <v>0</v>
      </c>
      <c r="I102" s="37">
        <f t="shared" si="17"/>
        <v>0</v>
      </c>
      <c r="J102" s="35"/>
      <c r="K102" s="36"/>
      <c r="L102" s="60">
        <f t="shared" si="14"/>
        <v>0</v>
      </c>
      <c r="M102" s="130">
        <f t="shared" si="18"/>
        <v>0</v>
      </c>
      <c r="N102" s="36">
        <f t="shared" si="19"/>
        <v>0</v>
      </c>
      <c r="O102" s="37">
        <f t="shared" si="20"/>
        <v>0</v>
      </c>
      <c r="P102" s="153">
        <f t="shared" si="12"/>
        <v>0</v>
      </c>
      <c r="Q102" s="175">
        <f t="shared" si="21"/>
        <v>0</v>
      </c>
      <c r="R102" s="154">
        <f t="shared" si="21"/>
        <v>0</v>
      </c>
      <c r="S102" s="155">
        <f t="shared" si="22"/>
        <v>0</v>
      </c>
      <c r="V102" s="86"/>
    </row>
    <row r="103" spans="1:22" s="85" customFormat="1" ht="12" customHeight="1" hidden="1">
      <c r="A103" s="121"/>
      <c r="B103" s="93"/>
      <c r="C103" s="94"/>
      <c r="D103" s="45"/>
      <c r="E103" s="70"/>
      <c r="F103" s="61">
        <f t="shared" si="13"/>
        <v>0</v>
      </c>
      <c r="G103" s="36">
        <f t="shared" si="15"/>
        <v>0</v>
      </c>
      <c r="H103" s="60">
        <f t="shared" si="16"/>
        <v>0</v>
      </c>
      <c r="I103" s="37">
        <f t="shared" si="17"/>
        <v>0</v>
      </c>
      <c r="J103" s="35"/>
      <c r="K103" s="36"/>
      <c r="L103" s="60">
        <f t="shared" si="14"/>
        <v>0</v>
      </c>
      <c r="M103" s="130">
        <f t="shared" si="18"/>
        <v>0</v>
      </c>
      <c r="N103" s="36">
        <f t="shared" si="19"/>
        <v>0</v>
      </c>
      <c r="O103" s="37">
        <f t="shared" si="20"/>
        <v>0</v>
      </c>
      <c r="P103" s="153">
        <f t="shared" si="12"/>
        <v>0</v>
      </c>
      <c r="Q103" s="175">
        <f t="shared" si="21"/>
        <v>0</v>
      </c>
      <c r="R103" s="154">
        <f t="shared" si="21"/>
        <v>0</v>
      </c>
      <c r="S103" s="155">
        <f t="shared" si="22"/>
        <v>0</v>
      </c>
      <c r="V103" s="86"/>
    </row>
    <row r="104" spans="1:22" s="85" customFormat="1" ht="12" customHeight="1" hidden="1">
      <c r="A104" s="121"/>
      <c r="B104" s="93"/>
      <c r="C104" s="94"/>
      <c r="D104" s="45"/>
      <c r="E104" s="70"/>
      <c r="F104" s="61">
        <f t="shared" si="13"/>
        <v>0</v>
      </c>
      <c r="G104" s="36">
        <f t="shared" si="15"/>
        <v>0</v>
      </c>
      <c r="H104" s="60">
        <f t="shared" si="16"/>
        <v>0</v>
      </c>
      <c r="I104" s="37">
        <f t="shared" si="17"/>
        <v>0</v>
      </c>
      <c r="J104" s="35"/>
      <c r="K104" s="36"/>
      <c r="L104" s="60">
        <f t="shared" si="14"/>
        <v>0</v>
      </c>
      <c r="M104" s="130">
        <f t="shared" si="18"/>
        <v>0</v>
      </c>
      <c r="N104" s="36">
        <f t="shared" si="19"/>
        <v>0</v>
      </c>
      <c r="O104" s="37">
        <f t="shared" si="20"/>
        <v>0</v>
      </c>
      <c r="P104" s="153">
        <f t="shared" si="12"/>
        <v>0</v>
      </c>
      <c r="Q104" s="175">
        <f t="shared" si="21"/>
        <v>0</v>
      </c>
      <c r="R104" s="154">
        <f t="shared" si="21"/>
        <v>0</v>
      </c>
      <c r="S104" s="155">
        <f t="shared" si="22"/>
        <v>0</v>
      </c>
      <c r="V104" s="86"/>
    </row>
    <row r="105" spans="1:22" s="85" customFormat="1" ht="12" customHeight="1" hidden="1">
      <c r="A105" s="121"/>
      <c r="B105" s="93"/>
      <c r="C105" s="94"/>
      <c r="D105" s="45"/>
      <c r="E105" s="70"/>
      <c r="F105" s="61">
        <f t="shared" si="13"/>
        <v>0</v>
      </c>
      <c r="G105" s="36">
        <f t="shared" si="15"/>
        <v>0</v>
      </c>
      <c r="H105" s="60">
        <f t="shared" si="16"/>
        <v>0</v>
      </c>
      <c r="I105" s="37">
        <f t="shared" si="17"/>
        <v>0</v>
      </c>
      <c r="J105" s="35"/>
      <c r="K105" s="36"/>
      <c r="L105" s="60">
        <f t="shared" si="14"/>
        <v>0</v>
      </c>
      <c r="M105" s="130">
        <f t="shared" si="18"/>
        <v>0</v>
      </c>
      <c r="N105" s="36">
        <f t="shared" si="19"/>
        <v>0</v>
      </c>
      <c r="O105" s="37">
        <f t="shared" si="20"/>
        <v>0</v>
      </c>
      <c r="P105" s="153">
        <f t="shared" si="12"/>
        <v>0</v>
      </c>
      <c r="Q105" s="175">
        <f t="shared" si="21"/>
        <v>0</v>
      </c>
      <c r="R105" s="154">
        <f t="shared" si="21"/>
        <v>0</v>
      </c>
      <c r="S105" s="155">
        <f t="shared" si="22"/>
        <v>0</v>
      </c>
      <c r="V105" s="86"/>
    </row>
    <row r="106" spans="1:22" s="85" customFormat="1" ht="12" customHeight="1" hidden="1">
      <c r="A106" s="121"/>
      <c r="B106" s="93"/>
      <c r="C106" s="94"/>
      <c r="D106" s="45"/>
      <c r="E106" s="70"/>
      <c r="F106" s="61">
        <f t="shared" si="13"/>
        <v>0</v>
      </c>
      <c r="G106" s="36">
        <f t="shared" si="15"/>
        <v>0</v>
      </c>
      <c r="H106" s="60">
        <f t="shared" si="16"/>
        <v>0</v>
      </c>
      <c r="I106" s="37">
        <f t="shared" si="17"/>
        <v>0</v>
      </c>
      <c r="J106" s="35"/>
      <c r="K106" s="36"/>
      <c r="L106" s="60">
        <f t="shared" si="14"/>
        <v>0</v>
      </c>
      <c r="M106" s="130">
        <f t="shared" si="18"/>
        <v>0</v>
      </c>
      <c r="N106" s="36">
        <f t="shared" si="19"/>
        <v>0</v>
      </c>
      <c r="O106" s="37">
        <f t="shared" si="20"/>
        <v>0</v>
      </c>
      <c r="P106" s="153">
        <f t="shared" si="12"/>
        <v>0</v>
      </c>
      <c r="Q106" s="175">
        <f t="shared" si="21"/>
        <v>0</v>
      </c>
      <c r="R106" s="154">
        <f t="shared" si="21"/>
        <v>0</v>
      </c>
      <c r="S106" s="155">
        <f t="shared" si="22"/>
        <v>0</v>
      </c>
      <c r="V106" s="86"/>
    </row>
    <row r="107" spans="1:22" s="85" customFormat="1" ht="12" customHeight="1" hidden="1">
      <c r="A107" s="121"/>
      <c r="B107" s="93"/>
      <c r="C107" s="94"/>
      <c r="D107" s="45"/>
      <c r="E107" s="70"/>
      <c r="F107" s="61">
        <f t="shared" si="13"/>
        <v>0</v>
      </c>
      <c r="G107" s="36">
        <f t="shared" si="15"/>
        <v>0</v>
      </c>
      <c r="H107" s="60">
        <f t="shared" si="16"/>
        <v>0</v>
      </c>
      <c r="I107" s="37">
        <f t="shared" si="17"/>
        <v>0</v>
      </c>
      <c r="J107" s="35"/>
      <c r="K107" s="36"/>
      <c r="L107" s="60">
        <f t="shared" si="14"/>
        <v>0</v>
      </c>
      <c r="M107" s="130">
        <f t="shared" si="18"/>
        <v>0</v>
      </c>
      <c r="N107" s="36">
        <f t="shared" si="19"/>
        <v>0</v>
      </c>
      <c r="O107" s="37">
        <f t="shared" si="20"/>
        <v>0</v>
      </c>
      <c r="P107" s="153">
        <f t="shared" si="12"/>
        <v>0</v>
      </c>
      <c r="Q107" s="175">
        <f t="shared" si="21"/>
        <v>0</v>
      </c>
      <c r="R107" s="154">
        <f t="shared" si="21"/>
        <v>0</v>
      </c>
      <c r="S107" s="155">
        <f t="shared" si="22"/>
        <v>0</v>
      </c>
      <c r="V107" s="86"/>
    </row>
    <row r="108" spans="1:22" s="85" customFormat="1" ht="12" customHeight="1" hidden="1">
      <c r="A108" s="121"/>
      <c r="B108" s="93"/>
      <c r="C108" s="94"/>
      <c r="D108" s="45"/>
      <c r="E108" s="70"/>
      <c r="F108" s="60">
        <f t="shared" si="13"/>
        <v>0</v>
      </c>
      <c r="G108" s="130">
        <f t="shared" si="15"/>
        <v>0</v>
      </c>
      <c r="H108" s="60">
        <f t="shared" si="16"/>
        <v>0</v>
      </c>
      <c r="I108" s="37">
        <f t="shared" si="17"/>
        <v>0</v>
      </c>
      <c r="J108" s="35"/>
      <c r="K108" s="36"/>
      <c r="L108" s="60">
        <f t="shared" si="14"/>
        <v>0</v>
      </c>
      <c r="M108" s="130">
        <f t="shared" si="18"/>
        <v>0</v>
      </c>
      <c r="N108" s="36">
        <f t="shared" si="19"/>
        <v>0</v>
      </c>
      <c r="O108" s="37">
        <f t="shared" si="20"/>
        <v>0</v>
      </c>
      <c r="P108" s="153">
        <f t="shared" si="12"/>
        <v>0</v>
      </c>
      <c r="Q108" s="175">
        <f t="shared" si="21"/>
        <v>0</v>
      </c>
      <c r="R108" s="154">
        <f t="shared" si="21"/>
        <v>0</v>
      </c>
      <c r="S108" s="155">
        <f t="shared" si="22"/>
        <v>0</v>
      </c>
      <c r="V108" s="86"/>
    </row>
    <row r="109" spans="1:22" s="85" customFormat="1" ht="12" customHeight="1" hidden="1">
      <c r="A109" s="121"/>
      <c r="B109" s="93"/>
      <c r="C109" s="94"/>
      <c r="D109" s="45"/>
      <c r="E109" s="70"/>
      <c r="F109" s="60">
        <f t="shared" si="13"/>
        <v>0</v>
      </c>
      <c r="G109" s="130">
        <f t="shared" si="15"/>
        <v>0</v>
      </c>
      <c r="H109" s="60">
        <f t="shared" si="16"/>
        <v>0</v>
      </c>
      <c r="I109" s="37">
        <f t="shared" si="17"/>
        <v>0</v>
      </c>
      <c r="J109" s="35"/>
      <c r="K109" s="36"/>
      <c r="L109" s="60">
        <f t="shared" si="14"/>
        <v>0</v>
      </c>
      <c r="M109" s="130">
        <f t="shared" si="18"/>
        <v>0</v>
      </c>
      <c r="N109" s="36">
        <f t="shared" si="19"/>
        <v>0</v>
      </c>
      <c r="O109" s="37">
        <f t="shared" si="20"/>
        <v>0</v>
      </c>
      <c r="P109" s="153">
        <f t="shared" si="12"/>
        <v>0</v>
      </c>
      <c r="Q109" s="175">
        <f t="shared" si="21"/>
        <v>0</v>
      </c>
      <c r="R109" s="154">
        <f t="shared" si="21"/>
        <v>0</v>
      </c>
      <c r="S109" s="155">
        <f t="shared" si="22"/>
        <v>0</v>
      </c>
      <c r="V109" s="86"/>
    </row>
    <row r="110" spans="1:22" s="85" customFormat="1" ht="12" customHeight="1" hidden="1">
      <c r="A110" s="121"/>
      <c r="B110" s="93"/>
      <c r="C110" s="94"/>
      <c r="D110" s="45"/>
      <c r="E110" s="70"/>
      <c r="F110" s="60">
        <f t="shared" si="13"/>
        <v>0</v>
      </c>
      <c r="G110" s="130">
        <f t="shared" si="15"/>
        <v>0</v>
      </c>
      <c r="H110" s="60">
        <f t="shared" si="16"/>
        <v>0</v>
      </c>
      <c r="I110" s="37">
        <f t="shared" si="17"/>
        <v>0</v>
      </c>
      <c r="J110" s="35"/>
      <c r="K110" s="36"/>
      <c r="L110" s="60">
        <f t="shared" si="14"/>
        <v>0</v>
      </c>
      <c r="M110" s="130">
        <f t="shared" si="18"/>
        <v>0</v>
      </c>
      <c r="N110" s="36">
        <f t="shared" si="19"/>
        <v>0</v>
      </c>
      <c r="O110" s="37">
        <f t="shared" si="20"/>
        <v>0</v>
      </c>
      <c r="P110" s="153">
        <f t="shared" si="12"/>
        <v>0</v>
      </c>
      <c r="Q110" s="175">
        <f t="shared" si="21"/>
        <v>0</v>
      </c>
      <c r="R110" s="154">
        <f t="shared" si="21"/>
        <v>0</v>
      </c>
      <c r="S110" s="155">
        <f t="shared" si="22"/>
        <v>0</v>
      </c>
      <c r="V110" s="86"/>
    </row>
    <row r="111" spans="1:22" s="85" customFormat="1" ht="12" customHeight="1" hidden="1">
      <c r="A111" s="97"/>
      <c r="B111" s="98"/>
      <c r="C111" s="99"/>
      <c r="D111" s="100"/>
      <c r="E111" s="101"/>
      <c r="F111" s="62">
        <f t="shared" si="13"/>
        <v>0</v>
      </c>
      <c r="G111" s="36">
        <f t="shared" si="15"/>
        <v>0</v>
      </c>
      <c r="H111" s="60">
        <f t="shared" si="16"/>
        <v>0</v>
      </c>
      <c r="I111" s="37">
        <f t="shared" si="17"/>
        <v>0</v>
      </c>
      <c r="J111" s="53"/>
      <c r="K111" s="51"/>
      <c r="L111" s="62">
        <f t="shared" si="14"/>
        <v>0</v>
      </c>
      <c r="M111" s="50">
        <f t="shared" si="18"/>
        <v>0</v>
      </c>
      <c r="N111" s="50">
        <f t="shared" si="19"/>
        <v>0</v>
      </c>
      <c r="O111" s="58">
        <f t="shared" si="20"/>
        <v>0</v>
      </c>
      <c r="P111" s="182">
        <f t="shared" si="12"/>
        <v>0</v>
      </c>
      <c r="Q111" s="183">
        <f t="shared" si="21"/>
        <v>0</v>
      </c>
      <c r="R111" s="184">
        <f t="shared" si="21"/>
        <v>0</v>
      </c>
      <c r="S111" s="185">
        <f t="shared" si="22"/>
        <v>0</v>
      </c>
      <c r="V111" s="86"/>
    </row>
    <row r="112" spans="1:22" s="79" customFormat="1" ht="22.5" customHeight="1" thickBot="1">
      <c r="A112" s="72"/>
      <c r="B112" s="73"/>
      <c r="C112" s="74"/>
      <c r="D112" s="75"/>
      <c r="E112" s="76"/>
      <c r="F112" s="77">
        <f>SUM(F6:F111)</f>
        <v>64275140.991399996</v>
      </c>
      <c r="G112" s="76">
        <f>SUM(G6:G111)</f>
        <v>18022542.29742</v>
      </c>
      <c r="H112" s="76">
        <f>SUM(H6:H111)</f>
        <v>9011271.14871</v>
      </c>
      <c r="I112" s="78">
        <f>SUM(I6:I111)</f>
        <v>37241327.54527</v>
      </c>
      <c r="J112" s="75"/>
      <c r="K112" s="76"/>
      <c r="L112" s="77">
        <f aca="true" t="shared" si="23" ref="L112:Q112">SUM(L6:L111)</f>
        <v>3500184.8</v>
      </c>
      <c r="M112" s="76">
        <f t="shared" si="23"/>
        <v>1050055.44</v>
      </c>
      <c r="N112" s="76">
        <f t="shared" si="23"/>
        <v>525027.72</v>
      </c>
      <c r="O112" s="78">
        <f t="shared" si="23"/>
        <v>1925101.6400000004</v>
      </c>
      <c r="P112" s="144">
        <f t="shared" si="23"/>
        <v>19072597.73742</v>
      </c>
      <c r="Q112" s="146">
        <f t="shared" si="23"/>
        <v>9536298.86871</v>
      </c>
      <c r="R112" s="146">
        <f>SUM(R6:R93)</f>
        <v>39166429.185270004</v>
      </c>
      <c r="S112" s="147">
        <f>SUM(S6:S93)</f>
        <v>67775325.7914</v>
      </c>
      <c r="V112" s="80"/>
    </row>
    <row r="113" spans="1:22" s="85" customFormat="1" ht="12">
      <c r="A113" s="87"/>
      <c r="B113" s="102"/>
      <c r="D113" s="103"/>
      <c r="E113" s="86"/>
      <c r="F113" s="86"/>
      <c r="G113" s="86"/>
      <c r="H113" s="86"/>
      <c r="I113" s="86"/>
      <c r="J113" s="103"/>
      <c r="K113" s="86"/>
      <c r="L113" s="86"/>
      <c r="M113" s="86"/>
      <c r="N113" s="86"/>
      <c r="O113" s="86"/>
      <c r="P113" s="79"/>
      <c r="Q113" s="79"/>
      <c r="R113" s="118"/>
      <c r="S113" s="104"/>
      <c r="V113" s="86"/>
    </row>
    <row r="114" spans="1:22" s="85" customFormat="1" ht="12">
      <c r="A114" s="227" t="s">
        <v>145</v>
      </c>
      <c r="B114" s="227"/>
      <c r="D114" s="103"/>
      <c r="E114" s="86"/>
      <c r="F114" s="86"/>
      <c r="G114" s="86"/>
      <c r="H114" s="86"/>
      <c r="I114" s="86"/>
      <c r="J114" s="103"/>
      <c r="K114" s="86"/>
      <c r="L114" s="86"/>
      <c r="M114" s="86"/>
      <c r="N114" s="86"/>
      <c r="O114" s="86"/>
      <c r="P114" s="79"/>
      <c r="Q114" s="79"/>
      <c r="R114" s="86"/>
      <c r="V114" s="86"/>
    </row>
    <row r="115" spans="1:22" s="85" customFormat="1" ht="12">
      <c r="A115" s="227" t="s">
        <v>120</v>
      </c>
      <c r="B115" s="227"/>
      <c r="D115" s="103"/>
      <c r="E115" s="86"/>
      <c r="F115" s="86"/>
      <c r="G115" s="86"/>
      <c r="H115" s="86"/>
      <c r="I115" s="86"/>
      <c r="J115" s="103"/>
      <c r="K115" s="86"/>
      <c r="L115" s="86"/>
      <c r="M115" s="86"/>
      <c r="N115" s="86"/>
      <c r="O115" s="86"/>
      <c r="P115" s="79"/>
      <c r="Q115" s="79"/>
      <c r="R115" s="86"/>
      <c r="V115" s="86"/>
    </row>
    <row r="116" spans="1:28" s="84" customFormat="1" ht="12.75">
      <c r="A116" s="87"/>
      <c r="B116" s="102"/>
      <c r="C116" s="85"/>
      <c r="D116" s="103"/>
      <c r="E116" s="86"/>
      <c r="F116" s="86"/>
      <c r="G116" s="83"/>
      <c r="H116" s="83"/>
      <c r="I116" s="83"/>
      <c r="J116" s="103"/>
      <c r="K116" s="86"/>
      <c r="L116" s="86"/>
      <c r="M116" s="83"/>
      <c r="N116" s="83"/>
      <c r="O116" s="83"/>
      <c r="P116" s="80"/>
      <c r="Q116" s="80"/>
      <c r="R116" s="86"/>
      <c r="S116" s="85"/>
      <c r="T116" s="85"/>
      <c r="U116" s="85"/>
      <c r="V116" s="86"/>
      <c r="W116" s="85"/>
      <c r="X116" s="85"/>
      <c r="Y116" s="85"/>
      <c r="Z116" s="85"/>
      <c r="AA116" s="85"/>
      <c r="AB116" s="85"/>
    </row>
    <row r="117" spans="1:28" s="84" customFormat="1" ht="12.75">
      <c r="A117" s="87"/>
      <c r="B117" s="102"/>
      <c r="C117" s="85"/>
      <c r="D117" s="103"/>
      <c r="E117" s="86"/>
      <c r="F117" s="86"/>
      <c r="G117" s="83"/>
      <c r="H117" s="83"/>
      <c r="I117" s="83"/>
      <c r="J117" s="103"/>
      <c r="K117" s="86"/>
      <c r="L117" s="86"/>
      <c r="M117" s="83"/>
      <c r="N117" s="83"/>
      <c r="O117" s="83"/>
      <c r="P117" s="161">
        <f>P112/S112</f>
        <v>0.2814091635077041</v>
      </c>
      <c r="Q117" s="161"/>
      <c r="R117" s="86"/>
      <c r="S117" s="85"/>
      <c r="T117" s="85"/>
      <c r="U117" s="85"/>
      <c r="V117" s="86"/>
      <c r="W117" s="85"/>
      <c r="X117" s="85"/>
      <c r="Y117" s="85"/>
      <c r="Z117" s="85"/>
      <c r="AA117" s="85"/>
      <c r="AB117" s="85"/>
    </row>
    <row r="118" spans="1:28" s="81" customFormat="1" ht="12.75">
      <c r="A118" s="106"/>
      <c r="B118" s="107"/>
      <c r="C118" s="82"/>
      <c r="D118" s="108"/>
      <c r="E118" s="83"/>
      <c r="F118" s="83"/>
      <c r="G118" s="83"/>
      <c r="H118" s="83"/>
      <c r="I118" s="83"/>
      <c r="J118" s="108"/>
      <c r="K118" s="83"/>
      <c r="L118" s="83"/>
      <c r="M118" s="83"/>
      <c r="N118" s="83"/>
      <c r="O118" s="83"/>
      <c r="P118" s="161">
        <f>R112/S112</f>
        <v>0.5778862547384438</v>
      </c>
      <c r="Q118" s="161"/>
      <c r="R118" s="86"/>
      <c r="S118" s="85"/>
      <c r="T118" s="82"/>
      <c r="U118" s="82"/>
      <c r="V118" s="83"/>
      <c r="W118" s="82"/>
      <c r="X118" s="82"/>
      <c r="Y118" s="82"/>
      <c r="Z118" s="82"/>
      <c r="AA118" s="82"/>
      <c r="AB118" s="82"/>
    </row>
    <row r="119" spans="1:28" s="81" customFormat="1" ht="12.75">
      <c r="A119" s="106"/>
      <c r="B119" s="107"/>
      <c r="C119" s="82"/>
      <c r="D119" s="108"/>
      <c r="E119" s="83"/>
      <c r="F119" s="83"/>
      <c r="G119" s="83"/>
      <c r="H119" s="83"/>
      <c r="I119" s="83"/>
      <c r="J119" s="108"/>
      <c r="K119" s="83"/>
      <c r="L119" s="83"/>
      <c r="M119" s="83"/>
      <c r="N119" s="83"/>
      <c r="O119" s="83"/>
      <c r="P119" s="79"/>
      <c r="Q119" s="79"/>
      <c r="R119" s="86"/>
      <c r="S119" s="85"/>
      <c r="T119" s="82"/>
      <c r="U119" s="82"/>
      <c r="V119" s="83"/>
      <c r="W119" s="82"/>
      <c r="X119" s="82"/>
      <c r="Y119" s="82"/>
      <c r="Z119" s="82"/>
      <c r="AA119" s="82"/>
      <c r="AB119" s="82"/>
    </row>
  </sheetData>
  <sheetProtection/>
  <mergeCells count="9">
    <mergeCell ref="A1:S1"/>
    <mergeCell ref="A114:B114"/>
    <mergeCell ref="A115:B115"/>
    <mergeCell ref="A3:A4"/>
    <mergeCell ref="B3:B4"/>
    <mergeCell ref="C3:C4"/>
    <mergeCell ref="D3:I3"/>
    <mergeCell ref="J3:O3"/>
    <mergeCell ref="P3:S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 Jancic</dc:creator>
  <cp:keywords/>
  <dc:description/>
  <cp:lastModifiedBy>SU Zlatibor</cp:lastModifiedBy>
  <cp:lastPrinted>2018-10-11T06:54:48Z</cp:lastPrinted>
  <dcterms:created xsi:type="dcterms:W3CDTF">2008-06-19T05:35:30Z</dcterms:created>
  <dcterms:modified xsi:type="dcterms:W3CDTF">2018-11-02T12:14:12Z</dcterms:modified>
  <cp:category/>
  <cp:version/>
  <cp:contentType/>
  <cp:contentStatus/>
</cp:coreProperties>
</file>